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06" activeTab="2"/>
  </bookViews>
  <sheets>
    <sheet name="Part-I 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 '!$A$1:$O$27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<sst xmlns="http://schemas.openxmlformats.org/spreadsheetml/2006/main" count="250" uniqueCount="87">
  <si>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</si>
  <si>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</si>
  <si>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</si>
  <si>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</si>
  <si>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</si>
  <si>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</si>
  <si>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</si>
  <si>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</si>
  <si>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</si>
  <si>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</si>
  <si>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</si>
  <si>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</si>
  <si>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</si>
  <si>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</si>
  <si>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</si>
  <si>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</si>
  <si>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</si>
  <si>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</si>
  <si>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</si>
  <si>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</si>
  <si>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</si>
  <si>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</si>
  <si>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</si>
  <si>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</si>
  <si>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</si>
  <si>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</si>
  <si>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</si>
  <si>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</si>
  <si>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</si>
  <si>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</si>
  <si>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</si>
  <si>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</si>
  <si>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</si>
  <si>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</si>
  <si>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</si>
  <si>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</si>
  <si>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</si>
  <si>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</si>
  <si>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</si>
  <si>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</si>
  <si>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</si>
  <si>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</si>
  <si>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</si>
  <si>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</si>
  <si>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</si>
  <si>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</si>
  <si>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</si>
  <si>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</si>
  <si>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</si>
  <si>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</si>
  <si>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</si>
  <si>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</si>
  <si>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</si>
  <si>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</si>
  <si>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</si>
  <si>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</si>
  <si>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</si>
  <si>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</si>
  <si>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</si>
  <si>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</si>
  <si>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</si>
  <si>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</si>
  <si>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</si>
  <si>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</si>
  <si>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</si>
  <si>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</si>
  <si>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</si>
  <si>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</si>
  <si>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</si>
  <si>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</si>
  <si>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</si>
  <si>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</si>
  <si>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</si>
  <si>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</si>
  <si>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</si>
  <si>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</si>
  <si>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</si>
  <si>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</si>
  <si>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</si>
  <si>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</si>
  <si>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t>No. of land reform / IAY beneficiary out of col. 9</t>
  </si>
  <si>
    <t>this column should be = to col. no. 4 of Part-I</t>
  </si>
  <si>
    <t>Employment Generation Under NREGA During the year 2007-08 Up to the Month of July' 07</t>
  </si>
  <si>
    <t>Financial Performance Under NREGA During the year 2007-08 Up to the Month of July' 07</t>
  </si>
  <si>
    <t>Physical Performance Under NREGA During the year 2007-08 Up to the Month of July' 07</t>
  </si>
  <si>
    <r>
      <t>N</t>
    </r>
    <r>
      <rPr>
        <sz val="26"/>
        <rFont val="Cooper BlkItHd BT"/>
        <family val="1"/>
      </rPr>
      <t xml:space="preserve">ational </t>
    </r>
    <r>
      <rPr>
        <sz val="26"/>
        <color indexed="12"/>
        <rFont val="Cooper BlkItHd BT"/>
        <family val="1"/>
      </rPr>
      <t>R</t>
    </r>
    <r>
      <rPr>
        <sz val="26"/>
        <rFont val="Cooper BlkItHd BT"/>
        <family val="1"/>
      </rPr>
      <t xml:space="preserve">ural </t>
    </r>
    <r>
      <rPr>
        <sz val="26"/>
        <color indexed="12"/>
        <rFont val="Cooper BlkItHd BT"/>
        <family val="1"/>
      </rPr>
      <t>E</t>
    </r>
    <r>
      <rPr>
        <sz val="26"/>
        <rFont val="Cooper BlkItHd BT"/>
        <family val="1"/>
      </rPr>
      <t xml:space="preserve">mployment </t>
    </r>
    <r>
      <rPr>
        <sz val="26"/>
        <color indexed="12"/>
        <rFont val="Cooper BlkItHd BT"/>
        <family val="1"/>
      </rPr>
      <t>G</t>
    </r>
    <r>
      <rPr>
        <sz val="26"/>
        <rFont val="Cooper BlkItHd BT"/>
        <family val="1"/>
      </rPr>
      <t xml:space="preserve">urantee </t>
    </r>
    <r>
      <rPr>
        <sz val="26"/>
        <color indexed="12"/>
        <rFont val="Cooper BlkItHd BT"/>
        <family val="1"/>
      </rPr>
      <t>A</t>
    </r>
    <r>
      <rPr>
        <sz val="26"/>
        <rFont val="Cooper BlkItHd BT"/>
        <family val="1"/>
      </rPr>
      <t>ct (N.R.E.G.A.)</t>
    </r>
  </si>
  <si>
    <t>??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</si>
</sst>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</numFmts>
  <fonts count="58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sz val="12"/>
      <color indexed="12"/>
      <name val="CG Omega"/>
      <family val="2"/>
    </font>
    <font>
      <sz val="26"/>
      <color indexed="12"/>
      <name val="Cooper BlkItHd BT"/>
      <family val="1"/>
    </font>
    <font>
      <sz val="26"/>
      <name val="Cooper BlkItHd BT"/>
      <family val="1"/>
    </font>
    <font>
      <b/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0"/>
      <color indexed="12"/>
      <name val="Book Antiqua"/>
      <family val="1"/>
    </font>
    <font>
      <b/>
      <i/>
      <u val="single"/>
      <sz val="14"/>
      <name val="Book Antiqua"/>
      <family val="1"/>
    </font>
    <font>
      <b/>
      <sz val="12"/>
      <color indexed="10"/>
      <name val="CG Omega"/>
      <family val="2"/>
    </font>
    <font>
      <b/>
      <sz val="11"/>
      <color indexed="10"/>
      <name val="CG Omega"/>
      <family val="2"/>
    </font>
    <font>
      <sz val="10"/>
      <color indexed="10"/>
      <name val="CG Omega"/>
      <family val="2"/>
    </font>
    <font>
      <sz val="10"/>
      <color indexed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7" fontId="9" fillId="0" borderId="3" xfId="0" applyNumberFormat="1" applyFont="1" applyBorder="1" applyAlignment="1">
      <alignment horizontal="right" wrapText="1"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9" fillId="0" borderId="3" xfId="0" applyNumberFormat="1" applyFont="1" applyBorder="1" applyAlignment="1">
      <alignment horizontal="right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0" fontId="11" fillId="0" borderId="0" xfId="21" applyNumberFormat="1" applyFont="1" applyAlignment="1">
      <alignment/>
    </xf>
    <xf numFmtId="167" fontId="25" fillId="0" borderId="0" xfId="0" applyNumberFormat="1" applyFont="1" applyAlignment="1">
      <alignment/>
    </xf>
    <xf numFmtId="10" fontId="37" fillId="0" borderId="0" xfId="21" applyNumberFormat="1" applyFont="1" applyAlignment="1">
      <alignment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  <xf numFmtId="9" fontId="37" fillId="0" borderId="0" xfId="21" applyFont="1" applyAlignment="1">
      <alignment/>
    </xf>
    <xf numFmtId="0" fontId="5" fillId="0" borderId="0" xfId="0" applyFont="1" applyFill="1" applyAlignment="1">
      <alignment horizontal="center"/>
    </xf>
    <xf numFmtId="0" fontId="38" fillId="0" borderId="0" xfId="0" applyFont="1" applyAlignment="1">
      <alignment/>
    </xf>
    <xf numFmtId="167" fontId="8" fillId="0" borderId="9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 wrapText="1"/>
    </xf>
    <xf numFmtId="0" fontId="37" fillId="0" borderId="0" xfId="21" applyNumberFormat="1" applyFont="1" applyAlignment="1">
      <alignment/>
    </xf>
    <xf numFmtId="10" fontId="37" fillId="0" borderId="0" xfId="21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10" fontId="39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37" fillId="2" borderId="0" xfId="21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40" fillId="0" borderId="0" xfId="0" applyFont="1" applyAlignment="1">
      <alignment/>
    </xf>
    <xf numFmtId="166" fontId="9" fillId="0" borderId="3" xfId="0" applyNumberFormat="1" applyFont="1" applyBorder="1" applyAlignment="1">
      <alignment horizontal="right" wrapText="1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167" fontId="8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167" fontId="11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right" wrapText="1"/>
    </xf>
    <xf numFmtId="0" fontId="44" fillId="0" borderId="3" xfId="0" applyFont="1" applyFill="1" applyBorder="1" applyAlignment="1">
      <alignment horizontal="right" wrapText="1"/>
    </xf>
    <xf numFmtId="0" fontId="45" fillId="0" borderId="0" xfId="0" applyFont="1" applyFill="1" applyAlignment="1">
      <alignment/>
    </xf>
    <xf numFmtId="0" fontId="43" fillId="0" borderId="1" xfId="0" applyFont="1" applyBorder="1" applyAlignment="1">
      <alignment horizontal="left" vertical="center"/>
    </xf>
    <xf numFmtId="1" fontId="44" fillId="0" borderId="1" xfId="0" applyNumberFormat="1" applyFont="1" applyBorder="1" applyAlignment="1">
      <alignment horizontal="right" wrapText="1"/>
    </xf>
    <xf numFmtId="167" fontId="44" fillId="0" borderId="1" xfId="0" applyNumberFormat="1" applyFont="1" applyBorder="1" applyAlignment="1">
      <alignment horizontal="right" wrapText="1"/>
    </xf>
    <xf numFmtId="1" fontId="44" fillId="2" borderId="1" xfId="0" applyNumberFormat="1" applyFont="1" applyFill="1" applyBorder="1" applyAlignment="1">
      <alignment horizontal="right" wrapText="1"/>
    </xf>
    <xf numFmtId="1" fontId="44" fillId="0" borderId="1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3" borderId="0" xfId="0" applyFont="1" applyFill="1" applyAlignment="1">
      <alignment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right" wrapText="1"/>
    </xf>
    <xf numFmtId="2" fontId="44" fillId="0" borderId="1" xfId="0" applyNumberFormat="1" applyFont="1" applyBorder="1" applyAlignment="1">
      <alignment horizontal="right" wrapText="1"/>
    </xf>
    <xf numFmtId="0" fontId="44" fillId="0" borderId="1" xfId="0" applyFont="1" applyBorder="1" applyAlignment="1">
      <alignment/>
    </xf>
    <xf numFmtId="167" fontId="44" fillId="0" borderId="9" xfId="0" applyNumberFormat="1" applyFont="1" applyBorder="1" applyAlignment="1">
      <alignment horizontal="right"/>
    </xf>
    <xf numFmtId="0" fontId="44" fillId="0" borderId="1" xfId="0" applyFont="1" applyBorder="1" applyAlignment="1">
      <alignment horizontal="right"/>
    </xf>
    <xf numFmtId="0" fontId="44" fillId="0" borderId="0" xfId="0" applyFont="1" applyAlignment="1">
      <alignment/>
    </xf>
    <xf numFmtId="0" fontId="44" fillId="0" borderId="1" xfId="0" applyFont="1" applyFill="1" applyBorder="1" applyAlignment="1">
      <alignment horizontal="right"/>
    </xf>
    <xf numFmtId="1" fontId="46" fillId="2" borderId="1" xfId="0" applyNumberFormat="1" applyFont="1" applyFill="1" applyBorder="1" applyAlignment="1">
      <alignment/>
    </xf>
    <xf numFmtId="167" fontId="44" fillId="0" borderId="1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/>
    </xf>
    <xf numFmtId="0" fontId="50" fillId="0" borderId="1" xfId="0" applyFont="1" applyBorder="1" applyAlignment="1">
      <alignment/>
    </xf>
    <xf numFmtId="1" fontId="50" fillId="0" borderId="1" xfId="0" applyNumberFormat="1" applyFont="1" applyBorder="1" applyAlignment="1">
      <alignment/>
    </xf>
    <xf numFmtId="1" fontId="51" fillId="0" borderId="1" xfId="0" applyNumberFormat="1" applyFont="1" applyBorder="1" applyAlignment="1">
      <alignment/>
    </xf>
    <xf numFmtId="2" fontId="51" fillId="0" borderId="1" xfId="0" applyNumberFormat="1" applyFont="1" applyBorder="1" applyAlignment="1">
      <alignment/>
    </xf>
    <xf numFmtId="165" fontId="51" fillId="0" borderId="1" xfId="0" applyNumberFormat="1" applyFont="1" applyBorder="1" applyAlignment="1">
      <alignment/>
    </xf>
    <xf numFmtId="0" fontId="50" fillId="0" borderId="0" xfId="0" applyFont="1" applyAlignment="1">
      <alignment/>
    </xf>
    <xf numFmtId="1" fontId="44" fillId="0" borderId="1" xfId="0" applyNumberFormat="1" applyFont="1" applyFill="1" applyBorder="1" applyAlignment="1">
      <alignment/>
    </xf>
    <xf numFmtId="0" fontId="50" fillId="0" borderId="1" xfId="0" applyFont="1" applyFill="1" applyBorder="1" applyAlignment="1">
      <alignment/>
    </xf>
    <xf numFmtId="1" fontId="44" fillId="0" borderId="3" xfId="0" applyNumberFormat="1" applyFont="1" applyFill="1" applyBorder="1" applyAlignment="1">
      <alignment horizontal="right"/>
    </xf>
    <xf numFmtId="0" fontId="52" fillId="3" borderId="0" xfId="0" applyFont="1" applyFill="1" applyAlignment="1">
      <alignment/>
    </xf>
    <xf numFmtId="0" fontId="51" fillId="0" borderId="1" xfId="0" applyFont="1" applyFill="1" applyBorder="1" applyAlignment="1">
      <alignment/>
    </xf>
    <xf numFmtId="0" fontId="49" fillId="0" borderId="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1" fontId="51" fillId="0" borderId="1" xfId="0" applyNumberFormat="1" applyFont="1" applyFill="1" applyBorder="1" applyAlignment="1">
      <alignment/>
    </xf>
    <xf numFmtId="165" fontId="51" fillId="0" borderId="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65" fontId="50" fillId="0" borderId="1" xfId="0" applyNumberFormat="1" applyFont="1" applyBorder="1" applyAlignment="1">
      <alignment/>
    </xf>
    <xf numFmtId="164" fontId="50" fillId="0" borderId="1" xfId="0" applyNumberFormat="1" applyFont="1" applyBorder="1" applyAlignment="1">
      <alignment/>
    </xf>
    <xf numFmtId="0" fontId="43" fillId="0" borderId="3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43" fillId="0" borderId="4" xfId="0" applyFont="1" applyBorder="1" applyAlignment="1">
      <alignment horizontal="left" vertical="center"/>
    </xf>
    <xf numFmtId="1" fontId="44" fillId="0" borderId="1" xfId="0" applyNumberFormat="1" applyFont="1" applyBorder="1" applyAlignment="1">
      <alignment horizontal="right"/>
    </xf>
    <xf numFmtId="1" fontId="44" fillId="0" borderId="1" xfId="0" applyNumberFormat="1" applyFont="1" applyFill="1" applyBorder="1" applyAlignment="1">
      <alignment horizontal="right" wrapText="1"/>
    </xf>
    <xf numFmtId="167" fontId="44" fillId="0" borderId="1" xfId="0" applyNumberFormat="1" applyFont="1" applyFill="1" applyBorder="1" applyAlignment="1">
      <alignment horizontal="right" wrapText="1"/>
    </xf>
    <xf numFmtId="167" fontId="44" fillId="0" borderId="1" xfId="0" applyNumberFormat="1" applyFont="1" applyFill="1" applyBorder="1" applyAlignment="1">
      <alignment/>
    </xf>
    <xf numFmtId="0" fontId="54" fillId="0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167" fontId="13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right" wrapText="1"/>
    </xf>
    <xf numFmtId="0" fontId="56" fillId="0" borderId="3" xfId="0" applyFont="1" applyFill="1" applyBorder="1" applyAlignment="1">
      <alignment horizontal="right" wrapText="1"/>
    </xf>
    <xf numFmtId="0" fontId="56" fillId="0" borderId="1" xfId="0" applyFont="1" applyFill="1" applyBorder="1" applyAlignment="1">
      <alignment horizontal="right"/>
    </xf>
    <xf numFmtId="1" fontId="56" fillId="0" borderId="1" xfId="0" applyNumberFormat="1" applyFont="1" applyFill="1" applyBorder="1" applyAlignment="1">
      <alignment/>
    </xf>
    <xf numFmtId="0" fontId="5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 topLeftCell="A7">
      <selection activeCell="A12" sqref="A12:IV12"/>
    </sheetView>
  </sheetViews>
  <sheetFormatPr defaultColWidth="9.140625" defaultRowHeight="12.75"/>
  <cols>
    <col min="1" max="1" width="5.28125" style="3" customWidth="1"/>
    <col min="2" max="2" width="18.28125" style="2" customWidth="1"/>
    <col min="3" max="5" width="8.28125" style="1" customWidth="1"/>
    <col min="6" max="6" width="10.421875" style="1" customWidth="1"/>
    <col min="7" max="7" width="11.28125" style="1" customWidth="1"/>
    <col min="8" max="9" width="9.8515625" style="1" customWidth="1"/>
    <col min="10" max="10" width="10.421875" style="1" customWidth="1"/>
    <col min="11" max="11" width="9.57421875" style="1" customWidth="1"/>
    <col min="12" max="12" width="10.421875" style="1" customWidth="1"/>
    <col min="13" max="13" width="12.28125" style="1" customWidth="1"/>
    <col min="14" max="14" width="12.57421875" style="1" customWidth="1"/>
    <col min="15" max="15" width="14.8515625" style="1" customWidth="1"/>
    <col min="16" max="16384" width="9.140625" style="1" customWidth="1"/>
  </cols>
  <sheetData>
    <row r="1" spans="1:15" ht="29.25" customHeight="1">
      <c r="A1" s="161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25.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customHeight="1">
      <c r="A4" s="162" t="s">
        <v>82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49" t="s">
        <v>16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</row>
    <row r="7" spans="1:15" s="24" customFormat="1" ht="84" customHeight="1">
      <c r="A7" s="155" t="s">
        <v>17</v>
      </c>
      <c r="B7" s="163" t="s">
        <v>2</v>
      </c>
      <c r="C7" s="154" t="s">
        <v>63</v>
      </c>
      <c r="D7" s="154"/>
      <c r="E7" s="154"/>
      <c r="F7" s="154"/>
      <c r="G7" s="154" t="s">
        <v>66</v>
      </c>
      <c r="H7" s="154"/>
      <c r="I7" s="154"/>
      <c r="J7" s="154" t="s">
        <v>69</v>
      </c>
      <c r="K7" s="154"/>
      <c r="L7" s="154"/>
      <c r="M7" s="152" t="s">
        <v>70</v>
      </c>
      <c r="N7" s="152" t="s">
        <v>71</v>
      </c>
      <c r="O7" s="152" t="s">
        <v>72</v>
      </c>
    </row>
    <row r="8" spans="1:15" s="25" customFormat="1" ht="78.75" customHeight="1" thickBot="1">
      <c r="A8" s="156"/>
      <c r="B8" s="164"/>
      <c r="C8" s="39" t="s">
        <v>42</v>
      </c>
      <c r="D8" s="39" t="s">
        <v>43</v>
      </c>
      <c r="E8" s="39" t="s">
        <v>29</v>
      </c>
      <c r="F8" s="39" t="s">
        <v>14</v>
      </c>
      <c r="G8" s="39" t="s">
        <v>64</v>
      </c>
      <c r="H8" s="39" t="s">
        <v>65</v>
      </c>
      <c r="I8" s="39" t="s">
        <v>14</v>
      </c>
      <c r="J8" s="39" t="s">
        <v>67</v>
      </c>
      <c r="K8" s="39" t="s">
        <v>68</v>
      </c>
      <c r="L8" s="39" t="s">
        <v>14</v>
      </c>
      <c r="M8" s="153"/>
      <c r="N8" s="153"/>
      <c r="O8" s="153"/>
    </row>
    <row r="9" spans="1:15" s="4" customFormat="1" ht="15" thickBot="1">
      <c r="A9" s="40"/>
      <c r="B9" s="43">
        <v>1</v>
      </c>
      <c r="C9" s="157">
        <v>2</v>
      </c>
      <c r="D9" s="158"/>
      <c r="E9" s="158"/>
      <c r="F9" s="159"/>
      <c r="G9" s="157">
        <v>3</v>
      </c>
      <c r="H9" s="158"/>
      <c r="I9" s="159"/>
      <c r="J9" s="157">
        <v>4</v>
      </c>
      <c r="K9" s="158"/>
      <c r="L9" s="159"/>
      <c r="M9" s="44">
        <v>5</v>
      </c>
      <c r="N9" s="44">
        <v>6</v>
      </c>
      <c r="O9" s="45">
        <v>7</v>
      </c>
    </row>
    <row r="10" spans="1:15" s="99" customFormat="1" ht="15">
      <c r="A10" s="95">
        <v>1</v>
      </c>
      <c r="B10" s="138" t="s">
        <v>12</v>
      </c>
      <c r="C10" s="98">
        <v>17842</v>
      </c>
      <c r="D10" s="98">
        <v>7548</v>
      </c>
      <c r="E10" s="98">
        <v>5943</v>
      </c>
      <c r="F10" s="98">
        <f aca="true" t="shared" si="0" ref="F10:F22">SUM(C10:E10)</f>
        <v>31333</v>
      </c>
      <c r="G10" s="98">
        <v>7948</v>
      </c>
      <c r="H10" s="98">
        <v>1343</v>
      </c>
      <c r="I10" s="98">
        <f>SUM(G10:H10)</f>
        <v>9291</v>
      </c>
      <c r="J10" s="98">
        <v>7945</v>
      </c>
      <c r="K10" s="98">
        <v>1334</v>
      </c>
      <c r="L10" s="98">
        <f aca="true" t="shared" si="1" ref="L10:L22">SUM(J10:K10)</f>
        <v>9279</v>
      </c>
      <c r="M10" s="98">
        <v>9679</v>
      </c>
      <c r="N10" s="98">
        <v>2565</v>
      </c>
      <c r="O10" s="128">
        <v>0</v>
      </c>
    </row>
    <row r="11" spans="1:15" s="99" customFormat="1" ht="15">
      <c r="A11" s="95">
        <v>2</v>
      </c>
      <c r="B11" s="96" t="s">
        <v>13</v>
      </c>
      <c r="C11" s="98">
        <v>18793</v>
      </c>
      <c r="D11" s="98">
        <v>7921</v>
      </c>
      <c r="E11" s="98">
        <v>10752</v>
      </c>
      <c r="F11" s="98">
        <f>SUM(C11:E11)</f>
        <v>37466</v>
      </c>
      <c r="G11" s="98">
        <v>18504</v>
      </c>
      <c r="H11" s="98">
        <v>1254</v>
      </c>
      <c r="I11" s="98">
        <f>SUM(G11:H11)</f>
        <v>19758</v>
      </c>
      <c r="J11" s="98">
        <v>15396</v>
      </c>
      <c r="K11" s="98">
        <v>1538</v>
      </c>
      <c r="L11" s="98">
        <f>SUM(J11:K11)</f>
        <v>16934</v>
      </c>
      <c r="M11" s="98">
        <v>8634</v>
      </c>
      <c r="N11" s="98">
        <v>2861</v>
      </c>
      <c r="O11" s="128">
        <v>0</v>
      </c>
    </row>
    <row r="12" spans="1:15" s="99" customFormat="1" ht="15.75">
      <c r="A12" s="95">
        <v>3</v>
      </c>
      <c r="B12" s="96" t="s">
        <v>5</v>
      </c>
      <c r="C12" s="97">
        <v>37803</v>
      </c>
      <c r="D12" s="97">
        <v>14569</v>
      </c>
      <c r="E12" s="97">
        <v>17857</v>
      </c>
      <c r="F12" s="98">
        <f t="shared" si="0"/>
        <v>70229</v>
      </c>
      <c r="G12" s="98">
        <v>16441</v>
      </c>
      <c r="H12" s="97">
        <v>12167</v>
      </c>
      <c r="I12" s="98">
        <f aca="true" t="shared" si="2" ref="I12:I22">SUM(G12:H12)</f>
        <v>28608</v>
      </c>
      <c r="J12" s="98">
        <v>15658</v>
      </c>
      <c r="K12" s="114">
        <v>9845</v>
      </c>
      <c r="L12" s="98">
        <f t="shared" si="1"/>
        <v>25503</v>
      </c>
      <c r="M12" s="145">
        <v>10000</v>
      </c>
      <c r="N12" s="97">
        <v>2512</v>
      </c>
      <c r="O12" s="115">
        <v>2</v>
      </c>
    </row>
    <row r="13" spans="1:15" s="99" customFormat="1" ht="15">
      <c r="A13" s="95">
        <v>4</v>
      </c>
      <c r="B13" s="96" t="s">
        <v>9</v>
      </c>
      <c r="C13" s="97">
        <v>19332</v>
      </c>
      <c r="D13" s="97">
        <v>8101</v>
      </c>
      <c r="E13" s="97">
        <v>13112</v>
      </c>
      <c r="F13" s="98">
        <f>SUM(C13:E13)</f>
        <v>40545</v>
      </c>
      <c r="G13" s="98">
        <v>10986</v>
      </c>
      <c r="H13" s="97">
        <v>3506</v>
      </c>
      <c r="I13" s="98">
        <f t="shared" si="2"/>
        <v>14492</v>
      </c>
      <c r="J13" s="98">
        <v>10991</v>
      </c>
      <c r="K13" s="114">
        <v>3501</v>
      </c>
      <c r="L13" s="98">
        <f t="shared" si="1"/>
        <v>14492</v>
      </c>
      <c r="M13" s="97">
        <v>3529</v>
      </c>
      <c r="N13" s="97">
        <v>1643</v>
      </c>
      <c r="O13" s="126">
        <v>0</v>
      </c>
    </row>
    <row r="14" spans="1:15" s="202" customFormat="1" ht="15">
      <c r="A14" s="196">
        <v>5</v>
      </c>
      <c r="B14" s="197" t="s">
        <v>11</v>
      </c>
      <c r="C14" s="198">
        <v>5638</v>
      </c>
      <c r="D14" s="198">
        <v>28340</v>
      </c>
      <c r="E14" s="198">
        <v>12499</v>
      </c>
      <c r="F14" s="199">
        <f t="shared" si="0"/>
        <v>46477</v>
      </c>
      <c r="G14" s="199">
        <v>22062</v>
      </c>
      <c r="H14" s="198">
        <v>6707</v>
      </c>
      <c r="I14" s="199">
        <f t="shared" si="2"/>
        <v>28769</v>
      </c>
      <c r="J14" s="199">
        <v>20587</v>
      </c>
      <c r="K14" s="200">
        <v>6707</v>
      </c>
      <c r="L14" s="199">
        <f t="shared" si="1"/>
        <v>27294</v>
      </c>
      <c r="M14" s="198">
        <v>6760</v>
      </c>
      <c r="N14" s="198">
        <v>3655</v>
      </c>
      <c r="O14" s="201">
        <v>0</v>
      </c>
    </row>
    <row r="15" spans="1:15" s="99" customFormat="1" ht="15">
      <c r="A15" s="95">
        <v>6</v>
      </c>
      <c r="B15" s="96" t="s">
        <v>1</v>
      </c>
      <c r="C15" s="97">
        <v>13785</v>
      </c>
      <c r="D15" s="97">
        <v>12626</v>
      </c>
      <c r="E15" s="97">
        <v>8652</v>
      </c>
      <c r="F15" s="98">
        <f t="shared" si="0"/>
        <v>35063</v>
      </c>
      <c r="G15" s="98">
        <v>15293</v>
      </c>
      <c r="H15" s="97">
        <v>3227</v>
      </c>
      <c r="I15" s="98">
        <f t="shared" si="2"/>
        <v>18520</v>
      </c>
      <c r="J15" s="98">
        <v>7329</v>
      </c>
      <c r="K15" s="114">
        <v>5458</v>
      </c>
      <c r="L15" s="98">
        <f t="shared" si="1"/>
        <v>12787</v>
      </c>
      <c r="M15" s="97">
        <v>6546</v>
      </c>
      <c r="N15" s="97">
        <v>1948</v>
      </c>
      <c r="O15" s="126">
        <v>0</v>
      </c>
    </row>
    <row r="16" spans="1:15" s="99" customFormat="1" ht="15.75">
      <c r="A16" s="95">
        <v>7</v>
      </c>
      <c r="B16" s="96" t="s">
        <v>10</v>
      </c>
      <c r="C16" s="97">
        <v>7823</v>
      </c>
      <c r="D16" s="97">
        <v>13736</v>
      </c>
      <c r="E16" s="97">
        <v>11798</v>
      </c>
      <c r="F16" s="98">
        <f t="shared" si="0"/>
        <v>33357</v>
      </c>
      <c r="G16" s="98">
        <v>16286</v>
      </c>
      <c r="H16" s="97">
        <v>864</v>
      </c>
      <c r="I16" s="98">
        <f>SUM(G16:H16)</f>
        <v>17150</v>
      </c>
      <c r="J16" s="98">
        <v>16286</v>
      </c>
      <c r="K16" s="114">
        <v>822</v>
      </c>
      <c r="L16" s="98">
        <f t="shared" si="1"/>
        <v>17108</v>
      </c>
      <c r="M16" s="145">
        <f>K16*3</f>
        <v>2466</v>
      </c>
      <c r="N16" s="97">
        <v>5455</v>
      </c>
      <c r="O16" s="126">
        <v>0</v>
      </c>
    </row>
    <row r="17" spans="1:15" s="99" customFormat="1" ht="15">
      <c r="A17" s="95">
        <v>8</v>
      </c>
      <c r="B17" s="96" t="s">
        <v>6</v>
      </c>
      <c r="C17" s="97">
        <v>15845</v>
      </c>
      <c r="D17" s="97">
        <v>16486</v>
      </c>
      <c r="E17" s="97">
        <v>15795</v>
      </c>
      <c r="F17" s="98">
        <f t="shared" si="0"/>
        <v>48126</v>
      </c>
      <c r="G17" s="98">
        <f>447+1323+299+301+824+2218+4748+143+640+520+5+675</f>
        <v>12143</v>
      </c>
      <c r="H17" s="97">
        <f>118+659+0+765+523+0+855+480+37+130+0+634</f>
        <v>4201</v>
      </c>
      <c r="I17" s="98">
        <f t="shared" si="2"/>
        <v>16344</v>
      </c>
      <c r="J17" s="98">
        <f>447+1323+299+298+824+2218+4748+143+478+520+5+655</f>
        <v>11958</v>
      </c>
      <c r="K17" s="114">
        <f>118+659+0+762+523+855+480+37+230+634</f>
        <v>4298</v>
      </c>
      <c r="L17" s="98">
        <f t="shared" si="1"/>
        <v>16256</v>
      </c>
      <c r="M17" s="97">
        <f>565+659+0+1060+523+855+623+713+230+5+634</f>
        <v>5867</v>
      </c>
      <c r="N17" s="97">
        <f>239+375+440+309+568+89+19+92+0+179</f>
        <v>2310</v>
      </c>
      <c r="O17" s="126">
        <v>0</v>
      </c>
    </row>
    <row r="18" spans="1:15" s="99" customFormat="1" ht="15">
      <c r="A18" s="95">
        <v>9</v>
      </c>
      <c r="B18" s="96" t="s">
        <v>7</v>
      </c>
      <c r="C18" s="97">
        <v>4860</v>
      </c>
      <c r="D18" s="97">
        <v>8706</v>
      </c>
      <c r="E18" s="114">
        <v>5535</v>
      </c>
      <c r="F18" s="98">
        <f t="shared" si="0"/>
        <v>19101</v>
      </c>
      <c r="G18" s="98">
        <v>7660</v>
      </c>
      <c r="H18" s="114">
        <v>1470</v>
      </c>
      <c r="I18" s="98">
        <f t="shared" si="2"/>
        <v>9130</v>
      </c>
      <c r="J18" s="98">
        <v>7293</v>
      </c>
      <c r="K18" s="114">
        <v>1470</v>
      </c>
      <c r="L18" s="98">
        <f t="shared" si="1"/>
        <v>8763</v>
      </c>
      <c r="M18" s="97">
        <v>3154</v>
      </c>
      <c r="N18" s="97">
        <v>1084</v>
      </c>
      <c r="O18" s="126">
        <v>0</v>
      </c>
    </row>
    <row r="19" spans="1:15" s="99" customFormat="1" ht="15">
      <c r="A19" s="95">
        <v>10</v>
      </c>
      <c r="B19" s="96" t="s">
        <v>0</v>
      </c>
      <c r="C19" s="97">
        <v>43890</v>
      </c>
      <c r="D19" s="97">
        <v>846</v>
      </c>
      <c r="E19" s="97">
        <v>13555</v>
      </c>
      <c r="F19" s="98">
        <f t="shared" si="0"/>
        <v>58291</v>
      </c>
      <c r="G19" s="98">
        <v>17018</v>
      </c>
      <c r="H19" s="114">
        <v>3881</v>
      </c>
      <c r="I19" s="98">
        <f t="shared" si="2"/>
        <v>20899</v>
      </c>
      <c r="J19" s="98">
        <v>15629</v>
      </c>
      <c r="K19" s="114">
        <v>4296</v>
      </c>
      <c r="L19" s="98">
        <f t="shared" si="1"/>
        <v>19925</v>
      </c>
      <c r="M19" s="97">
        <v>7346</v>
      </c>
      <c r="N19" s="97">
        <v>1661</v>
      </c>
      <c r="O19" s="126">
        <v>0</v>
      </c>
    </row>
    <row r="20" spans="1:15" s="99" customFormat="1" ht="15">
      <c r="A20" s="95">
        <v>11</v>
      </c>
      <c r="B20" s="96" t="s">
        <v>8</v>
      </c>
      <c r="C20" s="97">
        <v>4621</v>
      </c>
      <c r="D20" s="97">
        <v>10470</v>
      </c>
      <c r="E20" s="97">
        <v>6333</v>
      </c>
      <c r="F20" s="98">
        <f t="shared" si="0"/>
        <v>21424</v>
      </c>
      <c r="G20" s="98">
        <v>7029</v>
      </c>
      <c r="H20" s="114">
        <v>1898</v>
      </c>
      <c r="I20" s="98">
        <f t="shared" si="2"/>
        <v>8927</v>
      </c>
      <c r="J20" s="98">
        <v>7029</v>
      </c>
      <c r="K20" s="114">
        <v>1898</v>
      </c>
      <c r="L20" s="98">
        <f t="shared" si="1"/>
        <v>8927</v>
      </c>
      <c r="M20" s="97">
        <v>1903</v>
      </c>
      <c r="N20" s="97">
        <v>674</v>
      </c>
      <c r="O20" s="126">
        <v>0</v>
      </c>
    </row>
    <row r="21" spans="1:15" s="99" customFormat="1" ht="15">
      <c r="A21" s="95">
        <v>12</v>
      </c>
      <c r="B21" s="96" t="s">
        <v>4</v>
      </c>
      <c r="C21" s="97">
        <v>23427</v>
      </c>
      <c r="D21" s="97">
        <v>2309</v>
      </c>
      <c r="E21" s="97">
        <v>13921</v>
      </c>
      <c r="F21" s="98">
        <f t="shared" si="0"/>
        <v>39657</v>
      </c>
      <c r="G21" s="98">
        <v>13587</v>
      </c>
      <c r="H21" s="97">
        <v>1481</v>
      </c>
      <c r="I21" s="98">
        <f t="shared" si="2"/>
        <v>15068</v>
      </c>
      <c r="J21" s="98">
        <v>13361</v>
      </c>
      <c r="K21" s="114">
        <v>1361</v>
      </c>
      <c r="L21" s="98">
        <f t="shared" si="1"/>
        <v>14722</v>
      </c>
      <c r="M21" s="97">
        <v>1767</v>
      </c>
      <c r="N21" s="142">
        <v>690</v>
      </c>
      <c r="O21" s="126">
        <v>0</v>
      </c>
    </row>
    <row r="22" spans="1:15" s="99" customFormat="1" ht="15">
      <c r="A22" s="95">
        <v>13</v>
      </c>
      <c r="B22" s="96" t="s">
        <v>3</v>
      </c>
      <c r="C22" s="97">
        <v>36338</v>
      </c>
      <c r="D22" s="97">
        <v>3679</v>
      </c>
      <c r="E22" s="97">
        <v>13339</v>
      </c>
      <c r="F22" s="98">
        <f t="shared" si="0"/>
        <v>53356</v>
      </c>
      <c r="G22" s="98">
        <v>21808</v>
      </c>
      <c r="H22" s="97">
        <v>4770</v>
      </c>
      <c r="I22" s="98">
        <f t="shared" si="2"/>
        <v>26578</v>
      </c>
      <c r="J22" s="98">
        <v>19909</v>
      </c>
      <c r="K22" s="97">
        <v>3708</v>
      </c>
      <c r="L22" s="98">
        <f t="shared" si="1"/>
        <v>23617</v>
      </c>
      <c r="M22" s="97">
        <v>4091</v>
      </c>
      <c r="N22" s="97">
        <v>4930</v>
      </c>
      <c r="O22" s="97">
        <v>0</v>
      </c>
    </row>
    <row r="23" spans="1:15" ht="13.5">
      <c r="A23" s="30"/>
      <c r="B23" s="17" t="s">
        <v>14</v>
      </c>
      <c r="C23" s="42">
        <f aca="true" t="shared" si="3" ref="C23:O23">SUM(C10:C22)</f>
        <v>249997</v>
      </c>
      <c r="D23" s="42">
        <f t="shared" si="3"/>
        <v>135337</v>
      </c>
      <c r="E23" s="42">
        <f t="shared" si="3"/>
        <v>149091</v>
      </c>
      <c r="F23" s="42">
        <f t="shared" si="3"/>
        <v>534425</v>
      </c>
      <c r="G23" s="42">
        <f t="shared" si="3"/>
        <v>186765</v>
      </c>
      <c r="H23" s="42">
        <f t="shared" si="3"/>
        <v>46769</v>
      </c>
      <c r="I23" s="42">
        <f t="shared" si="3"/>
        <v>233534</v>
      </c>
      <c r="J23" s="42">
        <f t="shared" si="3"/>
        <v>169371</v>
      </c>
      <c r="K23" s="42">
        <f t="shared" si="3"/>
        <v>46236</v>
      </c>
      <c r="L23" s="42">
        <f t="shared" si="3"/>
        <v>215607</v>
      </c>
      <c r="M23" s="42">
        <f t="shared" si="3"/>
        <v>71742</v>
      </c>
      <c r="N23" s="42">
        <f t="shared" si="3"/>
        <v>31988</v>
      </c>
      <c r="O23" s="42">
        <f t="shared" si="3"/>
        <v>2</v>
      </c>
    </row>
    <row r="24" spans="1:15" ht="13.5">
      <c r="A24" s="18"/>
      <c r="B24" s="9"/>
      <c r="C24" s="12"/>
      <c r="D24" s="12"/>
      <c r="E24" s="55"/>
      <c r="F24" s="55"/>
      <c r="G24" s="12"/>
      <c r="H24" s="12"/>
      <c r="I24" s="12"/>
      <c r="J24" s="12"/>
      <c r="K24" s="34"/>
      <c r="L24" s="12"/>
      <c r="M24" s="48"/>
      <c r="N24" s="12"/>
      <c r="O24" s="12"/>
    </row>
    <row r="25" spans="1:15" ht="13.5">
      <c r="A25" s="18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18"/>
      <c r="B26" s="9"/>
      <c r="C26" s="12"/>
      <c r="D26" s="12"/>
      <c r="E26" s="12"/>
      <c r="F26" s="56"/>
      <c r="G26" s="12"/>
      <c r="H26" s="12"/>
      <c r="I26" s="12"/>
      <c r="J26" s="12"/>
      <c r="K26" s="12"/>
      <c r="L26" s="160"/>
      <c r="M26" s="160"/>
      <c r="N26" s="160"/>
      <c r="O26" s="160"/>
    </row>
    <row r="27" spans="1:15" ht="13.5">
      <c r="A27" s="18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60"/>
      <c r="M27" s="160"/>
      <c r="N27" s="160"/>
      <c r="O27" s="160"/>
    </row>
  </sheetData>
  <mergeCells count="16">
    <mergeCell ref="L26:O26"/>
    <mergeCell ref="L27:O27"/>
    <mergeCell ref="A1:O1"/>
    <mergeCell ref="A4:O4"/>
    <mergeCell ref="C7:F7"/>
    <mergeCell ref="A2:O2"/>
    <mergeCell ref="M7:M8"/>
    <mergeCell ref="N7:N8"/>
    <mergeCell ref="O7:O8"/>
    <mergeCell ref="B7:B8"/>
    <mergeCell ref="G7:I7"/>
    <mergeCell ref="J7:L7"/>
    <mergeCell ref="A7:A8"/>
    <mergeCell ref="C9:F9"/>
    <mergeCell ref="G9:I9"/>
    <mergeCell ref="J9:L9"/>
  </mergeCells>
  <printOptions horizontalCentered="1"/>
  <pageMargins left="0.5" right="0.25" top="0.5" bottom="0.75" header="0.5" footer="0.5"/>
  <pageSetup horizontalDpi="600" verticalDpi="600" orientation="landscape" paperSize="9" scale="89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SheetLayoutView="85" workbookViewId="0" topLeftCell="A1">
      <pane ySplit="9" topLeftCell="BM10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00390625" style="1" bestFit="1" customWidth="1"/>
    <col min="9" max="9" width="10.7109375" style="1" bestFit="1" customWidth="1"/>
    <col min="10" max="10" width="11.421875" style="1" bestFit="1" customWidth="1"/>
    <col min="11" max="11" width="13.140625" style="1" customWidth="1"/>
    <col min="12" max="12" width="12.28125" style="1" customWidth="1"/>
    <col min="13" max="13" width="10.0039062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166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3" customFormat="1" ht="25.5" customHeight="1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3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5" customHeight="1">
      <c r="A4" s="167" t="s">
        <v>82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63"/>
      <c r="D6" s="10"/>
      <c r="E6" s="10"/>
      <c r="F6" s="10"/>
      <c r="G6" s="57"/>
      <c r="H6" s="10"/>
      <c r="I6" s="10"/>
      <c r="J6" s="10"/>
      <c r="K6" s="10"/>
      <c r="L6" s="12"/>
      <c r="M6" s="12"/>
    </row>
    <row r="7" spans="1:13" s="24" customFormat="1" ht="30" customHeight="1">
      <c r="A7" s="165" t="s">
        <v>17</v>
      </c>
      <c r="B7" s="154" t="s">
        <v>2</v>
      </c>
      <c r="C7" s="168" t="s">
        <v>33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s="25" customFormat="1" ht="14.25" customHeight="1">
      <c r="A8" s="165"/>
      <c r="B8" s="154"/>
      <c r="C8" s="152" t="s">
        <v>42</v>
      </c>
      <c r="D8" s="152"/>
      <c r="E8" s="152" t="s">
        <v>43</v>
      </c>
      <c r="F8" s="152"/>
      <c r="G8" s="171" t="s">
        <v>20</v>
      </c>
      <c r="H8" s="172"/>
      <c r="I8" s="152" t="s">
        <v>46</v>
      </c>
      <c r="J8" s="152"/>
      <c r="K8" s="152" t="s">
        <v>47</v>
      </c>
      <c r="L8" s="152" t="s">
        <v>80</v>
      </c>
      <c r="M8" s="152" t="s">
        <v>48</v>
      </c>
    </row>
    <row r="9" spans="1:13" s="25" customFormat="1" ht="45" customHeight="1">
      <c r="A9" s="165"/>
      <c r="B9" s="154"/>
      <c r="C9" s="41" t="s">
        <v>44</v>
      </c>
      <c r="D9" s="41" t="s">
        <v>45</v>
      </c>
      <c r="E9" s="41" t="s">
        <v>44</v>
      </c>
      <c r="F9" s="41" t="s">
        <v>45</v>
      </c>
      <c r="G9" s="41" t="s">
        <v>44</v>
      </c>
      <c r="H9" s="41" t="s">
        <v>45</v>
      </c>
      <c r="I9" s="14" t="s">
        <v>73</v>
      </c>
      <c r="J9" s="14" t="s">
        <v>74</v>
      </c>
      <c r="K9" s="152"/>
      <c r="L9" s="152"/>
      <c r="M9" s="152"/>
    </row>
    <row r="10" spans="1:13" s="4" customFormat="1" ht="14.25">
      <c r="A10" s="50">
        <v>1</v>
      </c>
      <c r="B10" s="51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0">
        <v>11</v>
      </c>
      <c r="L10" s="50">
        <v>12</v>
      </c>
      <c r="M10" s="50">
        <v>13</v>
      </c>
    </row>
    <row r="11" spans="1:16" s="105" customFormat="1" ht="15">
      <c r="A11" s="107">
        <v>1</v>
      </c>
      <c r="B11" s="100" t="s">
        <v>12</v>
      </c>
      <c r="C11" s="101">
        <v>5385</v>
      </c>
      <c r="D11" s="102">
        <v>0.91878</v>
      </c>
      <c r="E11" s="101">
        <v>1943</v>
      </c>
      <c r="F11" s="102">
        <v>0.25885</v>
      </c>
      <c r="G11" s="101">
        <v>1963</v>
      </c>
      <c r="H11" s="102">
        <v>0.30426</v>
      </c>
      <c r="I11" s="103">
        <f>C11+E11+G11</f>
        <v>9291</v>
      </c>
      <c r="J11" s="102">
        <f>D11+F11+H11</f>
        <v>1.4818900000000002</v>
      </c>
      <c r="K11" s="101">
        <v>48528</v>
      </c>
      <c r="L11" s="101">
        <v>1147</v>
      </c>
      <c r="M11" s="104">
        <v>23</v>
      </c>
      <c r="N11" s="105">
        <f>J11*70</f>
        <v>103.73230000000001</v>
      </c>
      <c r="O11" s="105">
        <v>99.66126</v>
      </c>
      <c r="P11" s="105">
        <f>N11-O11</f>
        <v>4.071040000000011</v>
      </c>
    </row>
    <row r="12" spans="1:16" s="105" customFormat="1" ht="15">
      <c r="A12" s="107">
        <v>2</v>
      </c>
      <c r="B12" s="100" t="s">
        <v>13</v>
      </c>
      <c r="C12" s="101">
        <v>9843.12</v>
      </c>
      <c r="D12" s="102">
        <v>0.30679007862903224</v>
      </c>
      <c r="E12" s="101">
        <v>2151.44</v>
      </c>
      <c r="F12" s="102">
        <v>0.1870542560483871</v>
      </c>
      <c r="G12" s="101">
        <v>5983.44</v>
      </c>
      <c r="H12" s="102">
        <v>0.4554867137096774</v>
      </c>
      <c r="I12" s="103">
        <f aca="true" t="shared" si="0" ref="I12:I17">C12+E12+G12</f>
        <v>17978</v>
      </c>
      <c r="J12" s="102">
        <f aca="true" t="shared" si="1" ref="J12:J17">D12+F12+H12</f>
        <v>0.9493310483870967</v>
      </c>
      <c r="K12" s="101">
        <v>17128</v>
      </c>
      <c r="L12" s="101">
        <v>1908</v>
      </c>
      <c r="M12" s="104">
        <v>159</v>
      </c>
      <c r="N12" s="105">
        <f aca="true" t="shared" si="2" ref="N12:N23">J12*70</f>
        <v>66.45317338709677</v>
      </c>
      <c r="O12" s="105">
        <v>56.75555</v>
      </c>
      <c r="P12" s="129">
        <f aca="true" t="shared" si="3" ref="P12:P23">N12-O12</f>
        <v>9.697623387096769</v>
      </c>
    </row>
    <row r="13" spans="1:16" s="105" customFormat="1" ht="15">
      <c r="A13" s="107">
        <v>3</v>
      </c>
      <c r="B13" s="100" t="s">
        <v>5</v>
      </c>
      <c r="C13" s="101">
        <v>10497</v>
      </c>
      <c r="D13" s="102">
        <v>0.78902</v>
      </c>
      <c r="E13" s="101">
        <v>9141</v>
      </c>
      <c r="F13" s="102">
        <v>1.09133</v>
      </c>
      <c r="G13" s="101">
        <v>5865</v>
      </c>
      <c r="H13" s="102">
        <v>0.44982</v>
      </c>
      <c r="I13" s="103">
        <f>C13+E13+G13</f>
        <v>25503</v>
      </c>
      <c r="J13" s="102">
        <f t="shared" si="1"/>
        <v>2.33017</v>
      </c>
      <c r="K13" s="101">
        <v>58371</v>
      </c>
      <c r="L13" s="101">
        <v>1477</v>
      </c>
      <c r="M13" s="104">
        <v>68</v>
      </c>
      <c r="N13" s="105">
        <f t="shared" si="2"/>
        <v>163.1119</v>
      </c>
      <c r="O13" s="105">
        <v>124.82662</v>
      </c>
      <c r="P13" s="105">
        <f t="shared" si="3"/>
        <v>38.285279999999986</v>
      </c>
    </row>
    <row r="14" spans="1:16" s="105" customFormat="1" ht="15">
      <c r="A14" s="107">
        <v>4</v>
      </c>
      <c r="B14" s="100" t="s">
        <v>9</v>
      </c>
      <c r="C14" s="101">
        <v>5412</v>
      </c>
      <c r="D14" s="102">
        <v>0.7523125</v>
      </c>
      <c r="E14" s="101">
        <v>3858</v>
      </c>
      <c r="F14" s="102">
        <v>0.34376</v>
      </c>
      <c r="G14" s="101">
        <v>5080</v>
      </c>
      <c r="H14" s="102">
        <v>0.540105</v>
      </c>
      <c r="I14" s="103">
        <f t="shared" si="0"/>
        <v>14350</v>
      </c>
      <c r="J14" s="102">
        <f t="shared" si="1"/>
        <v>1.6361775</v>
      </c>
      <c r="K14" s="101">
        <v>57978</v>
      </c>
      <c r="L14" s="101">
        <v>14117</v>
      </c>
      <c r="M14" s="104">
        <v>7</v>
      </c>
      <c r="N14" s="105">
        <f t="shared" si="2"/>
        <v>114.532425</v>
      </c>
      <c r="O14" s="105">
        <v>80.87679</v>
      </c>
      <c r="P14" s="105">
        <f t="shared" si="3"/>
        <v>33.655635000000004</v>
      </c>
    </row>
    <row r="15" spans="1:16" s="105" customFormat="1" ht="15">
      <c r="A15" s="107">
        <v>5</v>
      </c>
      <c r="B15" s="100" t="s">
        <v>11</v>
      </c>
      <c r="C15" s="101">
        <v>5094</v>
      </c>
      <c r="D15" s="102">
        <v>0.6543300000000001</v>
      </c>
      <c r="E15" s="101">
        <v>16217</v>
      </c>
      <c r="F15" s="102">
        <v>1.2393599999999998</v>
      </c>
      <c r="G15" s="101">
        <v>7105</v>
      </c>
      <c r="H15" s="102">
        <v>0.496245</v>
      </c>
      <c r="I15" s="103">
        <f t="shared" si="0"/>
        <v>28416</v>
      </c>
      <c r="J15" s="102">
        <f t="shared" si="1"/>
        <v>2.389935</v>
      </c>
      <c r="K15" s="101">
        <v>69791</v>
      </c>
      <c r="L15" s="101">
        <v>1114</v>
      </c>
      <c r="M15" s="104">
        <v>48</v>
      </c>
      <c r="N15" s="105">
        <f t="shared" si="2"/>
        <v>167.29545</v>
      </c>
      <c r="O15" s="105">
        <v>124.9542</v>
      </c>
      <c r="P15" s="105">
        <f t="shared" si="3"/>
        <v>42.34124999999999</v>
      </c>
    </row>
    <row r="16" spans="1:16" s="105" customFormat="1" ht="15">
      <c r="A16" s="107">
        <v>6</v>
      </c>
      <c r="B16" s="100" t="s">
        <v>1</v>
      </c>
      <c r="C16" s="101">
        <v>6031</v>
      </c>
      <c r="D16" s="102">
        <v>0.45286</v>
      </c>
      <c r="E16" s="101">
        <v>5436</v>
      </c>
      <c r="F16" s="102">
        <v>0.2555</v>
      </c>
      <c r="G16" s="101">
        <v>3743</v>
      </c>
      <c r="H16" s="102">
        <v>0.19418</v>
      </c>
      <c r="I16" s="103">
        <f t="shared" si="0"/>
        <v>15210</v>
      </c>
      <c r="J16" s="102">
        <f t="shared" si="1"/>
        <v>0.90254</v>
      </c>
      <c r="K16" s="101">
        <v>25714</v>
      </c>
      <c r="L16" s="101">
        <v>1836</v>
      </c>
      <c r="M16" s="104">
        <v>27</v>
      </c>
      <c r="N16" s="105">
        <f t="shared" si="2"/>
        <v>63.1778</v>
      </c>
      <c r="O16" s="105">
        <v>48.33766</v>
      </c>
      <c r="P16" s="105">
        <f t="shared" si="3"/>
        <v>14.840139999999998</v>
      </c>
    </row>
    <row r="17" spans="1:16" s="105" customFormat="1" ht="15">
      <c r="A17" s="107">
        <v>7</v>
      </c>
      <c r="B17" s="100" t="s">
        <v>10</v>
      </c>
      <c r="C17" s="101">
        <v>2659</v>
      </c>
      <c r="D17" s="102">
        <v>0.4339382857142857</v>
      </c>
      <c r="E17" s="101">
        <v>6122</v>
      </c>
      <c r="F17" s="102">
        <v>1.2509334142857143</v>
      </c>
      <c r="G17" s="101">
        <v>3868</v>
      </c>
      <c r="H17" s="102">
        <v>0.49465792857142865</v>
      </c>
      <c r="I17" s="103">
        <f t="shared" si="0"/>
        <v>12649</v>
      </c>
      <c r="J17" s="102">
        <f t="shared" si="1"/>
        <v>2.1795296285714287</v>
      </c>
      <c r="K17" s="101">
        <v>58554</v>
      </c>
      <c r="L17" s="101">
        <v>439</v>
      </c>
      <c r="M17" s="104">
        <v>49</v>
      </c>
      <c r="N17" s="105">
        <f t="shared" si="2"/>
        <v>152.56707400000002</v>
      </c>
      <c r="O17" s="105">
        <v>72.36621</v>
      </c>
      <c r="P17" s="105">
        <f t="shared" si="3"/>
        <v>80.20086400000002</v>
      </c>
    </row>
    <row r="18" spans="1:16" s="99" customFormat="1" ht="15">
      <c r="A18" s="95">
        <v>8</v>
      </c>
      <c r="B18" s="96" t="s">
        <v>6</v>
      </c>
      <c r="C18" s="142">
        <v>5109</v>
      </c>
      <c r="D18" s="143">
        <v>0.47446</v>
      </c>
      <c r="E18" s="142">
        <v>5356</v>
      </c>
      <c r="F18" s="143">
        <v>0.51065</v>
      </c>
      <c r="G18" s="142">
        <v>6036</v>
      </c>
      <c r="H18" s="144">
        <v>0.51684</v>
      </c>
      <c r="I18" s="103">
        <f aca="true" t="shared" si="4" ref="I18:I23">C18+E18+G18</f>
        <v>16501</v>
      </c>
      <c r="J18" s="102">
        <f aca="true" t="shared" si="5" ref="J18:J23">D18+F18+H18</f>
        <v>1.50195</v>
      </c>
      <c r="K18" s="126">
        <v>43523</v>
      </c>
      <c r="L18" s="126">
        <v>1152</v>
      </c>
      <c r="M18" s="126">
        <v>13</v>
      </c>
      <c r="N18" s="105">
        <f t="shared" si="2"/>
        <v>105.1365</v>
      </c>
      <c r="O18" s="99">
        <v>89.05026</v>
      </c>
      <c r="P18" s="129">
        <f t="shared" si="3"/>
        <v>16.086240000000004</v>
      </c>
    </row>
    <row r="19" spans="1:16" s="105" customFormat="1" ht="15">
      <c r="A19" s="107">
        <v>9</v>
      </c>
      <c r="B19" s="140" t="s">
        <v>7</v>
      </c>
      <c r="C19" s="101">
        <v>2452</v>
      </c>
      <c r="D19" s="102">
        <v>0.22262</v>
      </c>
      <c r="E19" s="101">
        <v>3449</v>
      </c>
      <c r="F19" s="116">
        <v>0.32554</v>
      </c>
      <c r="G19" s="141">
        <v>2862</v>
      </c>
      <c r="H19" s="116">
        <v>0.22335</v>
      </c>
      <c r="I19" s="103">
        <f t="shared" si="4"/>
        <v>8763</v>
      </c>
      <c r="J19" s="102">
        <f t="shared" si="5"/>
        <v>0.7715099999999999</v>
      </c>
      <c r="K19" s="101">
        <v>33594</v>
      </c>
      <c r="L19" s="101">
        <v>514</v>
      </c>
      <c r="M19" s="104">
        <v>64</v>
      </c>
      <c r="N19" s="105">
        <f t="shared" si="2"/>
        <v>54.0057</v>
      </c>
      <c r="O19" s="105">
        <v>43.51732</v>
      </c>
      <c r="P19" s="105">
        <f t="shared" si="3"/>
        <v>10.48838</v>
      </c>
    </row>
    <row r="20" spans="1:16" s="105" customFormat="1" ht="15">
      <c r="A20" s="107">
        <v>10</v>
      </c>
      <c r="B20" s="100" t="s">
        <v>0</v>
      </c>
      <c r="C20" s="101">
        <v>15119</v>
      </c>
      <c r="D20" s="102">
        <v>1.04231</v>
      </c>
      <c r="E20" s="101">
        <v>645</v>
      </c>
      <c r="F20" s="102">
        <v>0.03633</v>
      </c>
      <c r="G20" s="101">
        <v>4312</v>
      </c>
      <c r="H20" s="116">
        <v>0.38022</v>
      </c>
      <c r="I20" s="103">
        <f>C20+E20+G20</f>
        <v>20076</v>
      </c>
      <c r="J20" s="102">
        <f>D20+F20+H20</f>
        <v>1.45886</v>
      </c>
      <c r="K20" s="101">
        <v>32186</v>
      </c>
      <c r="L20" s="101">
        <v>2760</v>
      </c>
      <c r="M20" s="104">
        <v>414</v>
      </c>
      <c r="N20" s="105">
        <f t="shared" si="2"/>
        <v>102.1202</v>
      </c>
      <c r="O20" s="105">
        <v>73.95239</v>
      </c>
      <c r="P20" s="129">
        <f t="shared" si="3"/>
        <v>28.167810000000003</v>
      </c>
    </row>
    <row r="21" spans="1:16" s="105" customFormat="1" ht="15">
      <c r="A21" s="107">
        <v>11</v>
      </c>
      <c r="B21" s="100" t="s">
        <v>8</v>
      </c>
      <c r="C21" s="101">
        <v>1676</v>
      </c>
      <c r="D21" s="102">
        <v>0.14742</v>
      </c>
      <c r="E21" s="101">
        <v>4326</v>
      </c>
      <c r="F21" s="102">
        <v>0.41481</v>
      </c>
      <c r="G21" s="101">
        <v>2925</v>
      </c>
      <c r="H21" s="116">
        <v>0.25757</v>
      </c>
      <c r="I21" s="103">
        <f t="shared" si="4"/>
        <v>8927</v>
      </c>
      <c r="J21" s="102">
        <f t="shared" si="5"/>
        <v>0.8198000000000001</v>
      </c>
      <c r="K21" s="141">
        <v>21951</v>
      </c>
      <c r="L21" s="104">
        <v>451</v>
      </c>
      <c r="M21" s="104">
        <v>0</v>
      </c>
      <c r="N21" s="105">
        <f t="shared" si="2"/>
        <v>57.386</v>
      </c>
      <c r="O21" s="105">
        <v>39.10984</v>
      </c>
      <c r="P21" s="129">
        <f t="shared" si="3"/>
        <v>18.276160000000004</v>
      </c>
    </row>
    <row r="22" spans="1:16" s="105" customFormat="1" ht="15">
      <c r="A22" s="107">
        <v>12</v>
      </c>
      <c r="B22" s="100" t="s">
        <v>4</v>
      </c>
      <c r="C22" s="101">
        <v>7590</v>
      </c>
      <c r="D22" s="102">
        <v>0.72571</v>
      </c>
      <c r="E22" s="101">
        <v>1520</v>
      </c>
      <c r="F22" s="102">
        <v>0.34475</v>
      </c>
      <c r="G22" s="101">
        <v>5522</v>
      </c>
      <c r="H22" s="102">
        <v>0.53137</v>
      </c>
      <c r="I22" s="103">
        <f t="shared" si="4"/>
        <v>14632</v>
      </c>
      <c r="J22" s="102">
        <f t="shared" si="5"/>
        <v>1.60183</v>
      </c>
      <c r="K22" s="101">
        <v>52550.5</v>
      </c>
      <c r="L22" s="101">
        <v>2248</v>
      </c>
      <c r="M22" s="104">
        <v>13</v>
      </c>
      <c r="N22" s="105">
        <f t="shared" si="2"/>
        <v>112.1281</v>
      </c>
      <c r="O22" s="105">
        <v>99.67648</v>
      </c>
      <c r="P22" s="105">
        <f t="shared" si="3"/>
        <v>12.451620000000005</v>
      </c>
    </row>
    <row r="23" spans="1:16" s="105" customFormat="1" ht="15">
      <c r="A23" s="107">
        <v>13</v>
      </c>
      <c r="B23" s="100" t="s">
        <v>3</v>
      </c>
      <c r="C23" s="101">
        <v>15169</v>
      </c>
      <c r="D23" s="102">
        <v>0.83904</v>
      </c>
      <c r="E23" s="101">
        <v>2921</v>
      </c>
      <c r="F23" s="102">
        <v>0.26577</v>
      </c>
      <c r="G23" s="101">
        <v>4558</v>
      </c>
      <c r="H23" s="102">
        <v>0.23941</v>
      </c>
      <c r="I23" s="103">
        <f t="shared" si="4"/>
        <v>22648</v>
      </c>
      <c r="J23" s="102">
        <f t="shared" si="5"/>
        <v>1.34422</v>
      </c>
      <c r="K23" s="101">
        <v>34415</v>
      </c>
      <c r="L23" s="101">
        <v>843</v>
      </c>
      <c r="M23" s="104">
        <v>112</v>
      </c>
      <c r="N23" s="105">
        <f t="shared" si="2"/>
        <v>94.0954</v>
      </c>
      <c r="O23" s="105">
        <v>62.81709</v>
      </c>
      <c r="P23" s="106">
        <f t="shared" si="3"/>
        <v>31.278309999999998</v>
      </c>
    </row>
    <row r="24" spans="1:16" ht="19.5" customHeight="1">
      <c r="A24" s="16"/>
      <c r="B24" s="17" t="s">
        <v>14</v>
      </c>
      <c r="C24" s="42">
        <f aca="true" t="shared" si="6" ref="C24:M24">SUM(C11:C23)</f>
        <v>92036.12</v>
      </c>
      <c r="D24" s="33">
        <f t="shared" si="6"/>
        <v>7.759590864343318</v>
      </c>
      <c r="E24" s="42">
        <f t="shared" si="6"/>
        <v>63085.44</v>
      </c>
      <c r="F24" s="33">
        <f t="shared" si="6"/>
        <v>6.524637670334102</v>
      </c>
      <c r="G24" s="42">
        <f t="shared" si="6"/>
        <v>59822.44</v>
      </c>
      <c r="H24" s="33">
        <f t="shared" si="6"/>
        <v>5.083514642281107</v>
      </c>
      <c r="I24" s="42">
        <f>SUM(I11:I23)</f>
        <v>214944</v>
      </c>
      <c r="J24" s="80">
        <f>SUM(J11:J23)</f>
        <v>19.367743176958523</v>
      </c>
      <c r="K24" s="42">
        <f t="shared" si="6"/>
        <v>554283.5</v>
      </c>
      <c r="L24" s="42">
        <f>SUM(L11:L23)</f>
        <v>30006</v>
      </c>
      <c r="M24" s="66">
        <f t="shared" si="6"/>
        <v>997</v>
      </c>
      <c r="N24" s="1">
        <f>J24*68</f>
        <v>1317.0065360331796</v>
      </c>
      <c r="P24" s="2">
        <f>SUM(P11:P23)</f>
        <v>339.8403523870968</v>
      </c>
    </row>
    <row r="25" spans="1:14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>
        <f>J25*68</f>
        <v>0</v>
      </c>
    </row>
    <row r="26" spans="1:13" ht="13.5">
      <c r="A26" s="12"/>
      <c r="B26" s="72" t="s">
        <v>81</v>
      </c>
      <c r="C26" s="73"/>
      <c r="D26" s="74"/>
      <c r="E26" s="70"/>
      <c r="F26" s="68"/>
      <c r="G26" s="67"/>
      <c r="H26" s="58"/>
      <c r="I26" s="60"/>
      <c r="J26" s="60"/>
      <c r="K26" s="12"/>
      <c r="L26" s="34"/>
      <c r="M26" s="12"/>
    </row>
    <row r="27" spans="1:13" ht="12.75" customHeight="1">
      <c r="A27" s="12"/>
      <c r="B27" s="9"/>
      <c r="C27" s="59"/>
      <c r="D27" s="61"/>
      <c r="E27" s="59"/>
      <c r="F27" s="61"/>
      <c r="G27" s="59"/>
      <c r="H27" s="67"/>
      <c r="I27" s="59"/>
      <c r="J27" s="59"/>
      <c r="K27" s="12"/>
      <c r="L27" s="12"/>
      <c r="M27" s="12"/>
    </row>
    <row r="28" spans="1:13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70"/>
      <c r="L28" s="170"/>
      <c r="M28" s="170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60"/>
      <c r="L29" s="160"/>
      <c r="M29" s="160"/>
    </row>
  </sheetData>
  <mergeCells count="15">
    <mergeCell ref="K28:M28"/>
    <mergeCell ref="C8:D8"/>
    <mergeCell ref="I8:J8"/>
    <mergeCell ref="K8:K9"/>
    <mergeCell ref="G8:H8"/>
    <mergeCell ref="K29:M29"/>
    <mergeCell ref="A7:A9"/>
    <mergeCell ref="A1:M1"/>
    <mergeCell ref="A4:M4"/>
    <mergeCell ref="B7:B9"/>
    <mergeCell ref="C7:M7"/>
    <mergeCell ref="L8:L9"/>
    <mergeCell ref="M8:M9"/>
    <mergeCell ref="A2:M2"/>
    <mergeCell ref="E8:F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85" zoomScaleSheetLayoutView="85" workbookViewId="0" topLeftCell="A1">
      <pane xSplit="3" ySplit="11" topLeftCell="I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17" sqref="L17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5"/>
      <c r="Q1" s="175"/>
      <c r="R1" s="5"/>
      <c r="S1" s="5"/>
    </row>
    <row r="2" spans="1:17" ht="31.5" customHeight="1">
      <c r="A2" s="177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179" t="s">
        <v>19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7"/>
    </row>
    <row r="6" spans="1:17" ht="20.25" customHeight="1">
      <c r="A6" s="162" t="s">
        <v>83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8"/>
      <c r="O8" s="10"/>
      <c r="P8" s="10"/>
      <c r="Q8" s="19" t="s">
        <v>30</v>
      </c>
      <c r="R8" s="10"/>
      <c r="S8" s="10"/>
    </row>
    <row r="9" spans="1:19" s="22" customFormat="1" ht="43.5" customHeight="1">
      <c r="A9" s="154" t="s">
        <v>17</v>
      </c>
      <c r="B9" s="154" t="s">
        <v>2</v>
      </c>
      <c r="C9" s="21" t="s">
        <v>15</v>
      </c>
      <c r="D9" s="154" t="s">
        <v>79</v>
      </c>
      <c r="E9" s="154" t="s">
        <v>35</v>
      </c>
      <c r="F9" s="154"/>
      <c r="G9" s="154" t="s">
        <v>39</v>
      </c>
      <c r="H9" s="154"/>
      <c r="I9" s="154" t="s">
        <v>40</v>
      </c>
      <c r="J9" s="154"/>
      <c r="K9" s="154" t="s">
        <v>23</v>
      </c>
      <c r="L9" s="154" t="s">
        <v>31</v>
      </c>
      <c r="M9" s="176" t="s">
        <v>24</v>
      </c>
      <c r="N9" s="176"/>
      <c r="O9" s="176"/>
      <c r="P9" s="176"/>
      <c r="Q9" s="176"/>
      <c r="R9" s="176"/>
      <c r="S9" s="176"/>
    </row>
    <row r="10" spans="1:19" s="22" customFormat="1" ht="57.75" customHeight="1">
      <c r="A10" s="154"/>
      <c r="B10" s="154"/>
      <c r="C10" s="21"/>
      <c r="D10" s="154"/>
      <c r="E10" s="26" t="s">
        <v>21</v>
      </c>
      <c r="F10" s="26" t="s">
        <v>22</v>
      </c>
      <c r="G10" s="26" t="s">
        <v>21</v>
      </c>
      <c r="H10" s="26" t="s">
        <v>22</v>
      </c>
      <c r="I10" s="26" t="s">
        <v>21</v>
      </c>
      <c r="J10" s="26" t="s">
        <v>22</v>
      </c>
      <c r="K10" s="154"/>
      <c r="L10" s="154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  <c r="S10" s="23"/>
    </row>
    <row r="11" spans="1:22" s="12" customFormat="1" ht="12.75">
      <c r="A11" s="13"/>
      <c r="B11" s="65">
        <v>1</v>
      </c>
      <c r="C11" s="14"/>
      <c r="D11" s="14">
        <v>2</v>
      </c>
      <c r="E11" s="65">
        <v>3</v>
      </c>
      <c r="F11" s="14">
        <v>4</v>
      </c>
      <c r="G11" s="65">
        <v>5</v>
      </c>
      <c r="H11" s="14">
        <v>6</v>
      </c>
      <c r="I11" s="65">
        <v>5</v>
      </c>
      <c r="J11" s="14">
        <v>6</v>
      </c>
      <c r="K11" s="65">
        <v>7</v>
      </c>
      <c r="L11" s="14">
        <v>8</v>
      </c>
      <c r="M11" s="65">
        <v>9</v>
      </c>
      <c r="N11" s="14">
        <v>10</v>
      </c>
      <c r="O11" s="65">
        <v>11</v>
      </c>
      <c r="P11" s="14">
        <v>12</v>
      </c>
      <c r="Q11" s="65">
        <v>13</v>
      </c>
      <c r="R11" s="16"/>
      <c r="S11" s="16"/>
      <c r="T11" s="34">
        <f>M21/68</f>
        <v>1.5380326470588235</v>
      </c>
      <c r="U11" s="34"/>
      <c r="V11" s="34"/>
    </row>
    <row r="12" spans="1:21" s="113" customFormat="1" ht="15">
      <c r="A12" s="107">
        <v>1</v>
      </c>
      <c r="B12" s="100" t="s">
        <v>12</v>
      </c>
      <c r="C12" s="108">
        <v>2912</v>
      </c>
      <c r="D12" s="102">
        <v>77.7490114</v>
      </c>
      <c r="E12" s="108"/>
      <c r="F12" s="108"/>
      <c r="G12" s="109"/>
      <c r="H12" s="108"/>
      <c r="I12" s="109"/>
      <c r="J12" s="108"/>
      <c r="K12" s="108"/>
      <c r="L12" s="102">
        <f>SUM(D12:K12)</f>
        <v>77.7490114</v>
      </c>
      <c r="M12" s="102">
        <v>101.49916</v>
      </c>
      <c r="N12" s="102">
        <v>3.13669</v>
      </c>
      <c r="O12" s="102">
        <v>13.79214</v>
      </c>
      <c r="P12" s="102">
        <v>1.595</v>
      </c>
      <c r="Q12" s="102">
        <f aca="true" t="shared" si="0" ref="Q12:Q24">SUM(M12:P12)</f>
        <v>120.02299000000001</v>
      </c>
      <c r="R12" s="110"/>
      <c r="S12" s="110"/>
      <c r="T12" s="111">
        <v>0.714</v>
      </c>
      <c r="U12" s="112">
        <f>M12-T12</f>
        <v>100.78516</v>
      </c>
    </row>
    <row r="13" spans="1:21" s="113" customFormat="1" ht="15">
      <c r="A13" s="107">
        <v>2</v>
      </c>
      <c r="B13" s="100" t="s">
        <v>13</v>
      </c>
      <c r="C13" s="108">
        <v>4447</v>
      </c>
      <c r="D13" s="102">
        <v>101.55124</v>
      </c>
      <c r="E13" s="108"/>
      <c r="F13" s="108"/>
      <c r="G13" s="109"/>
      <c r="H13" s="108"/>
      <c r="I13" s="109"/>
      <c r="J13" s="108"/>
      <c r="K13" s="108"/>
      <c r="L13" s="102">
        <f aca="true" t="shared" si="1" ref="L13:L27">SUM(D13:K13)</f>
        <v>101.55124</v>
      </c>
      <c r="M13" s="102">
        <v>71.11561</v>
      </c>
      <c r="N13" s="102">
        <v>2.58695</v>
      </c>
      <c r="O13" s="102">
        <v>44.92977</v>
      </c>
      <c r="P13" s="102">
        <v>0.35217</v>
      </c>
      <c r="Q13" s="102">
        <f t="shared" si="0"/>
        <v>118.9845</v>
      </c>
      <c r="R13" s="110"/>
      <c r="S13" s="110"/>
      <c r="T13" s="111">
        <v>0.9044</v>
      </c>
      <c r="U13" s="112">
        <f aca="true" t="shared" si="2" ref="U13:U24">M13-T13</f>
        <v>70.21121000000001</v>
      </c>
    </row>
    <row r="14" spans="1:21" s="113" customFormat="1" ht="15">
      <c r="A14" s="107">
        <v>3</v>
      </c>
      <c r="B14" s="100" t="s">
        <v>5</v>
      </c>
      <c r="C14" s="108">
        <v>2895</v>
      </c>
      <c r="D14" s="102">
        <v>102.12839580000008</v>
      </c>
      <c r="E14" s="108"/>
      <c r="F14" s="108"/>
      <c r="G14" s="109"/>
      <c r="H14" s="108"/>
      <c r="I14" s="109"/>
      <c r="J14" s="108"/>
      <c r="K14" s="108"/>
      <c r="L14" s="102">
        <f t="shared" si="1"/>
        <v>102.12839580000008</v>
      </c>
      <c r="M14" s="102">
        <v>161.09241</v>
      </c>
      <c r="N14" s="102">
        <v>5.52755</v>
      </c>
      <c r="O14" s="102">
        <v>11.69893</v>
      </c>
      <c r="P14" s="102">
        <v>0.98224</v>
      </c>
      <c r="Q14" s="102">
        <f t="shared" si="0"/>
        <v>179.30112999999997</v>
      </c>
      <c r="R14" s="110"/>
      <c r="S14" s="110"/>
      <c r="T14" s="111">
        <v>0.21148</v>
      </c>
      <c r="U14" s="116">
        <f>M14-T14</f>
        <v>160.88093</v>
      </c>
    </row>
    <row r="15" spans="1:21" s="113" customFormat="1" ht="15">
      <c r="A15" s="107">
        <v>4</v>
      </c>
      <c r="B15" s="100" t="s">
        <v>9</v>
      </c>
      <c r="C15" s="108">
        <v>4593</v>
      </c>
      <c r="D15" s="102">
        <v>76.05087</v>
      </c>
      <c r="E15" s="108"/>
      <c r="F15" s="108"/>
      <c r="G15" s="109"/>
      <c r="H15" s="108"/>
      <c r="I15" s="109"/>
      <c r="J15" s="108"/>
      <c r="K15" s="108"/>
      <c r="L15" s="102">
        <f>SUM(D15:K15)</f>
        <v>76.05087</v>
      </c>
      <c r="M15" s="102">
        <v>111.1321</v>
      </c>
      <c r="N15" s="102">
        <v>3.22154</v>
      </c>
      <c r="O15" s="102">
        <v>20.40914</v>
      </c>
      <c r="P15" s="102">
        <v>0.21257</v>
      </c>
      <c r="Q15" s="102">
        <f t="shared" si="0"/>
        <v>134.97535</v>
      </c>
      <c r="R15" s="110"/>
      <c r="S15" s="110"/>
      <c r="T15" s="111">
        <v>6.46</v>
      </c>
      <c r="U15" s="112">
        <f t="shared" si="2"/>
        <v>104.6721</v>
      </c>
    </row>
    <row r="16" spans="1:21" s="113" customFormat="1" ht="15">
      <c r="A16" s="107">
        <v>5</v>
      </c>
      <c r="B16" s="100" t="s">
        <v>11</v>
      </c>
      <c r="C16" s="108">
        <v>2539</v>
      </c>
      <c r="D16" s="102">
        <v>116.91743500000001</v>
      </c>
      <c r="E16" s="108"/>
      <c r="F16" s="108"/>
      <c r="G16" s="109"/>
      <c r="H16" s="108"/>
      <c r="I16" s="109"/>
      <c r="J16" s="108"/>
      <c r="K16" s="108"/>
      <c r="L16" s="102">
        <f t="shared" si="1"/>
        <v>116.91743500000001</v>
      </c>
      <c r="M16" s="102">
        <v>153.24636</v>
      </c>
      <c r="N16" s="102">
        <v>3.93268</v>
      </c>
      <c r="O16" s="102">
        <v>11.46276</v>
      </c>
      <c r="P16" s="102">
        <v>1.81456</v>
      </c>
      <c r="Q16" s="102">
        <f t="shared" si="0"/>
        <v>170.45636000000002</v>
      </c>
      <c r="R16" s="110"/>
      <c r="S16" s="110"/>
      <c r="T16" s="111">
        <v>2.1855199999999995</v>
      </c>
      <c r="U16" s="112">
        <f t="shared" si="2"/>
        <v>151.06084</v>
      </c>
    </row>
    <row r="17" spans="1:21" s="113" customFormat="1" ht="15">
      <c r="A17" s="107">
        <v>6</v>
      </c>
      <c r="B17" s="100" t="s">
        <v>1</v>
      </c>
      <c r="C17" s="108">
        <v>3620</v>
      </c>
      <c r="D17" s="102">
        <v>94.8114602</v>
      </c>
      <c r="E17" s="108"/>
      <c r="F17" s="108"/>
      <c r="G17" s="109"/>
      <c r="H17" s="108"/>
      <c r="I17" s="109"/>
      <c r="J17" s="108"/>
      <c r="K17" s="108"/>
      <c r="L17" s="102">
        <f t="shared" si="1"/>
        <v>94.8114602</v>
      </c>
      <c r="M17" s="102">
        <v>63.28276</v>
      </c>
      <c r="N17" s="102">
        <v>2.82322</v>
      </c>
      <c r="O17" s="102">
        <v>14.62216</v>
      </c>
      <c r="P17" s="102">
        <v>4.51792</v>
      </c>
      <c r="Q17" s="102">
        <f t="shared" si="0"/>
        <v>85.24606</v>
      </c>
      <c r="R17" s="110"/>
      <c r="S17" s="110"/>
      <c r="T17" s="111">
        <v>7.408600000000001</v>
      </c>
      <c r="U17" s="112">
        <f t="shared" si="2"/>
        <v>55.87416</v>
      </c>
    </row>
    <row r="18" spans="1:21" s="113" customFormat="1" ht="15">
      <c r="A18" s="107">
        <v>7</v>
      </c>
      <c r="B18" s="100" t="s">
        <v>10</v>
      </c>
      <c r="C18" s="108">
        <v>3872</v>
      </c>
      <c r="D18" s="102">
        <v>77.21972000000002</v>
      </c>
      <c r="E18" s="108"/>
      <c r="F18" s="108"/>
      <c r="G18" s="109"/>
      <c r="H18" s="108"/>
      <c r="I18" s="109"/>
      <c r="J18" s="108"/>
      <c r="K18" s="108"/>
      <c r="L18" s="102">
        <f t="shared" si="1"/>
        <v>77.21972000000002</v>
      </c>
      <c r="M18" s="102">
        <v>151.40878</v>
      </c>
      <c r="N18" s="102">
        <v>4.28316</v>
      </c>
      <c r="O18" s="102">
        <v>22.91604</v>
      </c>
      <c r="P18" s="102">
        <v>2.62364</v>
      </c>
      <c r="Q18" s="102">
        <f t="shared" si="0"/>
        <v>181.23162000000002</v>
      </c>
      <c r="R18" s="110"/>
      <c r="S18" s="110"/>
      <c r="T18" s="111">
        <v>0.10336000000000001</v>
      </c>
      <c r="U18" s="112">
        <f t="shared" si="2"/>
        <v>151.30542</v>
      </c>
    </row>
    <row r="19" spans="1:21" s="113" customFormat="1" ht="15">
      <c r="A19" s="107">
        <v>8</v>
      </c>
      <c r="B19" s="100" t="s">
        <v>6</v>
      </c>
      <c r="C19" s="108">
        <v>3006</v>
      </c>
      <c r="D19" s="102">
        <v>142.6262288000001</v>
      </c>
      <c r="E19" s="108"/>
      <c r="F19" s="108"/>
      <c r="G19" s="109"/>
      <c r="H19" s="108"/>
      <c r="I19" s="109"/>
      <c r="J19" s="108"/>
      <c r="K19" s="108"/>
      <c r="L19" s="102">
        <f t="shared" si="1"/>
        <v>142.6262288000001</v>
      </c>
      <c r="M19" s="102">
        <f>102.84637+0.3264</f>
        <v>103.17277</v>
      </c>
      <c r="N19" s="102">
        <v>4.40606</v>
      </c>
      <c r="O19" s="102">
        <v>14.02066</v>
      </c>
      <c r="P19" s="102">
        <v>1.05227</v>
      </c>
      <c r="Q19" s="102">
        <f t="shared" si="0"/>
        <v>122.65176</v>
      </c>
      <c r="R19" s="110"/>
      <c r="S19" s="110"/>
      <c r="T19" s="111">
        <v>11.269639999999999</v>
      </c>
      <c r="U19" s="116">
        <f>M19-T19</f>
        <v>91.90313</v>
      </c>
    </row>
    <row r="20" spans="1:21" s="113" customFormat="1" ht="15">
      <c r="A20" s="107">
        <v>9</v>
      </c>
      <c r="B20" s="100" t="s">
        <v>7</v>
      </c>
      <c r="C20" s="108"/>
      <c r="D20" s="102">
        <v>46.57350690000001</v>
      </c>
      <c r="E20" s="108"/>
      <c r="F20" s="108"/>
      <c r="G20" s="109"/>
      <c r="H20" s="108"/>
      <c r="I20" s="109"/>
      <c r="J20" s="108"/>
      <c r="K20" s="108"/>
      <c r="L20" s="102">
        <f t="shared" si="1"/>
        <v>46.57350690000001</v>
      </c>
      <c r="M20" s="102">
        <v>54.71697</v>
      </c>
      <c r="N20" s="102">
        <v>2.49933</v>
      </c>
      <c r="O20" s="102">
        <v>27.69569</v>
      </c>
      <c r="P20" s="102">
        <v>1.7938</v>
      </c>
      <c r="Q20" s="102">
        <f t="shared" si="0"/>
        <v>86.70579000000001</v>
      </c>
      <c r="R20" s="110"/>
      <c r="S20" s="110"/>
      <c r="T20" s="111">
        <v>0</v>
      </c>
      <c r="U20" s="112">
        <f t="shared" si="2"/>
        <v>54.71697</v>
      </c>
    </row>
    <row r="21" spans="1:21" s="113" customFormat="1" ht="15">
      <c r="A21" s="107">
        <v>10</v>
      </c>
      <c r="B21" s="100" t="s">
        <v>0</v>
      </c>
      <c r="C21" s="108"/>
      <c r="D21" s="102">
        <v>139.78860359999993</v>
      </c>
      <c r="E21" s="108"/>
      <c r="F21" s="108"/>
      <c r="G21" s="109"/>
      <c r="H21" s="108"/>
      <c r="I21" s="109"/>
      <c r="J21" s="108"/>
      <c r="K21" s="108"/>
      <c r="L21" s="102">
        <f>SUM(D21:K21)</f>
        <v>139.78860359999993</v>
      </c>
      <c r="M21" s="102">
        <v>104.58622</v>
      </c>
      <c r="N21" s="102">
        <v>2.84152</v>
      </c>
      <c r="O21" s="102">
        <v>66.05914</v>
      </c>
      <c r="P21" s="102">
        <v>0.97163</v>
      </c>
      <c r="Q21" s="102">
        <f t="shared" si="0"/>
        <v>174.45851</v>
      </c>
      <c r="R21" s="110"/>
      <c r="S21" s="110"/>
      <c r="T21" s="111">
        <v>0.0408</v>
      </c>
      <c r="U21" s="112">
        <f t="shared" si="2"/>
        <v>104.54542</v>
      </c>
    </row>
    <row r="22" spans="1:21" s="113" customFormat="1" ht="15">
      <c r="A22" s="107">
        <v>11</v>
      </c>
      <c r="B22" s="100" t="s">
        <v>8</v>
      </c>
      <c r="C22" s="108"/>
      <c r="D22" s="102">
        <v>42.69767999999996</v>
      </c>
      <c r="E22" s="108"/>
      <c r="F22" s="108"/>
      <c r="G22" s="109"/>
      <c r="H22" s="108"/>
      <c r="I22" s="109"/>
      <c r="J22" s="108"/>
      <c r="K22" s="108"/>
      <c r="L22" s="102">
        <f t="shared" si="1"/>
        <v>42.69767999999996</v>
      </c>
      <c r="M22" s="102">
        <v>71.48546</v>
      </c>
      <c r="N22" s="102">
        <v>3.71004</v>
      </c>
      <c r="O22" s="102">
        <v>24.59368</v>
      </c>
      <c r="P22" s="102">
        <v>1.5938</v>
      </c>
      <c r="Q22" s="102">
        <f t="shared" si="0"/>
        <v>101.38298000000002</v>
      </c>
      <c r="R22" s="110"/>
      <c r="S22" s="110"/>
      <c r="T22" s="111">
        <v>3.46188</v>
      </c>
      <c r="U22" s="112">
        <f t="shared" si="2"/>
        <v>68.02358000000001</v>
      </c>
    </row>
    <row r="23" spans="1:21" s="113" customFormat="1" ht="15">
      <c r="A23" s="107">
        <v>12</v>
      </c>
      <c r="B23" s="100" t="s">
        <v>4</v>
      </c>
      <c r="C23" s="108">
        <v>2781</v>
      </c>
      <c r="D23" s="102">
        <v>145.51899179999998</v>
      </c>
      <c r="E23" s="108"/>
      <c r="F23" s="108"/>
      <c r="G23" s="109"/>
      <c r="H23" s="108"/>
      <c r="I23" s="109"/>
      <c r="J23" s="108"/>
      <c r="K23" s="108"/>
      <c r="L23" s="102">
        <f t="shared" si="1"/>
        <v>145.51899179999998</v>
      </c>
      <c r="M23" s="102">
        <v>110.44951</v>
      </c>
      <c r="N23" s="102">
        <v>3.26188</v>
      </c>
      <c r="O23" s="102">
        <v>14.24685</v>
      </c>
      <c r="P23" s="102">
        <v>1.31993</v>
      </c>
      <c r="Q23" s="102">
        <f t="shared" si="0"/>
        <v>129.27817000000002</v>
      </c>
      <c r="R23" s="110"/>
      <c r="S23" s="110"/>
      <c r="T23" s="111">
        <v>0.2516</v>
      </c>
      <c r="U23" s="112">
        <f t="shared" si="2"/>
        <v>110.19791000000001</v>
      </c>
    </row>
    <row r="24" spans="1:21" s="113" customFormat="1" ht="15">
      <c r="A24" s="107">
        <v>13</v>
      </c>
      <c r="B24" s="100" t="s">
        <v>3</v>
      </c>
      <c r="C24" s="108">
        <v>3059</v>
      </c>
      <c r="D24" s="102">
        <v>157.89440249999996</v>
      </c>
      <c r="E24" s="108"/>
      <c r="F24" s="108"/>
      <c r="G24" s="109"/>
      <c r="H24" s="108"/>
      <c r="I24" s="109"/>
      <c r="J24" s="108"/>
      <c r="K24" s="108"/>
      <c r="L24" s="102">
        <f t="shared" si="1"/>
        <v>157.89440249999996</v>
      </c>
      <c r="M24" s="102">
        <f>87.56575+22.51884+2.388+8.1539</f>
        <v>120.62648999999999</v>
      </c>
      <c r="N24" s="102">
        <f>3.60316+0.72756</f>
        <v>4.3307199999999995</v>
      </c>
      <c r="O24" s="102">
        <f>34.55702+2.30845</f>
        <v>36.86547</v>
      </c>
      <c r="P24" s="102">
        <v>0.62717</v>
      </c>
      <c r="Q24" s="102">
        <f t="shared" si="0"/>
        <v>162.44985</v>
      </c>
      <c r="R24" s="110"/>
      <c r="S24" s="110"/>
      <c r="T24" s="111">
        <v>0</v>
      </c>
      <c r="U24" s="112">
        <f t="shared" si="2"/>
        <v>120.62648999999999</v>
      </c>
    </row>
    <row r="25" spans="1:21" s="8" customFormat="1" ht="19.5" customHeight="1">
      <c r="A25" s="81"/>
      <c r="B25" s="82" t="s">
        <v>14</v>
      </c>
      <c r="C25" s="83">
        <f>SUM(C12:C24)</f>
        <v>33724</v>
      </c>
      <c r="D25" s="83">
        <f>SUM(D12:D24)</f>
        <v>1321.5275460000003</v>
      </c>
      <c r="E25" s="83">
        <f aca="true" t="shared" si="3" ref="E25:P25">SUM(E12:E24)</f>
        <v>0</v>
      </c>
      <c r="F25" s="83">
        <f t="shared" si="3"/>
        <v>0</v>
      </c>
      <c r="G25" s="84">
        <f>SUM(G12:G24)</f>
        <v>0</v>
      </c>
      <c r="H25" s="84">
        <f>SUM(H12:H24)</f>
        <v>0</v>
      </c>
      <c r="I25" s="84">
        <f t="shared" si="3"/>
        <v>0</v>
      </c>
      <c r="J25" s="84">
        <f t="shared" si="3"/>
        <v>0</v>
      </c>
      <c r="K25" s="85">
        <f t="shared" si="3"/>
        <v>0</v>
      </c>
      <c r="L25" s="84">
        <f t="shared" si="3"/>
        <v>1321.5275460000003</v>
      </c>
      <c r="M25" s="83">
        <f t="shared" si="3"/>
        <v>1377.8146000000002</v>
      </c>
      <c r="N25" s="83">
        <f t="shared" si="3"/>
        <v>46.561339999999994</v>
      </c>
      <c r="O25" s="83">
        <f t="shared" si="3"/>
        <v>323.31243</v>
      </c>
      <c r="P25" s="83">
        <f t="shared" si="3"/>
        <v>19.456699999999998</v>
      </c>
      <c r="Q25" s="86">
        <f>SUM(Q12:Q24)</f>
        <v>1767.14507</v>
      </c>
      <c r="R25" s="28"/>
      <c r="S25" s="28"/>
      <c r="T25" s="64">
        <v>33.01128</v>
      </c>
      <c r="U25" s="47"/>
    </row>
    <row r="26" spans="1:19" s="12" customFormat="1" ht="15.75">
      <c r="A26" s="29">
        <v>1</v>
      </c>
      <c r="B26" s="28" t="s">
        <v>36</v>
      </c>
      <c r="C26" s="16"/>
      <c r="D26" s="31">
        <v>0</v>
      </c>
      <c r="E26" s="30"/>
      <c r="F26" s="16"/>
      <c r="G26" s="16"/>
      <c r="H26" s="16"/>
      <c r="I26" s="20"/>
      <c r="J26" s="16"/>
      <c r="K26" s="16"/>
      <c r="L26" s="15">
        <f t="shared" si="1"/>
        <v>0</v>
      </c>
      <c r="M26" s="90">
        <v>16</v>
      </c>
      <c r="N26" s="90"/>
      <c r="O26" s="90"/>
      <c r="P26" s="90"/>
      <c r="Q26" s="15">
        <f>SUM(M26:P26)</f>
        <v>16</v>
      </c>
      <c r="R26" s="16"/>
      <c r="S26" s="16"/>
    </row>
    <row r="27" spans="1:19" s="12" customFormat="1" ht="15.75">
      <c r="A27" s="29">
        <v>2</v>
      </c>
      <c r="B27" s="28" t="s">
        <v>37</v>
      </c>
      <c r="C27" s="16"/>
      <c r="D27" s="31">
        <v>389.6533422000002</v>
      </c>
      <c r="E27" s="30"/>
      <c r="F27" s="16"/>
      <c r="G27" s="31"/>
      <c r="H27" s="16"/>
      <c r="I27" s="16"/>
      <c r="J27" s="16"/>
      <c r="K27" s="16"/>
      <c r="L27" s="15">
        <f t="shared" si="1"/>
        <v>389.6533422000002</v>
      </c>
      <c r="M27" s="90"/>
      <c r="N27" s="90"/>
      <c r="O27" s="90"/>
      <c r="P27" s="90">
        <v>15.47942</v>
      </c>
      <c r="Q27" s="15">
        <f>SUM(M27:P27)</f>
        <v>15.47942</v>
      </c>
      <c r="R27" s="16"/>
      <c r="S27" s="16"/>
    </row>
    <row r="28" spans="1:19" s="9" customFormat="1" ht="19.5" customHeight="1">
      <c r="A28" s="32"/>
      <c r="B28" s="146" t="s">
        <v>14</v>
      </c>
      <c r="C28" s="147">
        <f>SUM(C15:C27)</f>
        <v>57194</v>
      </c>
      <c r="D28" s="147">
        <f>SUM(D26:D27)</f>
        <v>389.6533422000002</v>
      </c>
      <c r="E28" s="147">
        <f aca="true" t="shared" si="4" ref="E28:P28">SUM(E26:E27)</f>
        <v>0</v>
      </c>
      <c r="F28" s="147">
        <f t="shared" si="4"/>
        <v>0</v>
      </c>
      <c r="G28" s="148">
        <f>SUM(G26:G27)</f>
        <v>0</v>
      </c>
      <c r="H28" s="147">
        <f>SUM(H26:H27)</f>
        <v>0</v>
      </c>
      <c r="I28" s="147">
        <f t="shared" si="4"/>
        <v>0</v>
      </c>
      <c r="J28" s="147">
        <f>SUM(J26:J27)</f>
        <v>0</v>
      </c>
      <c r="K28" s="147">
        <f t="shared" si="4"/>
        <v>0</v>
      </c>
      <c r="L28" s="147">
        <f>SUM(L26:L27)</f>
        <v>389.6533422000002</v>
      </c>
      <c r="M28" s="149">
        <f t="shared" si="4"/>
        <v>16</v>
      </c>
      <c r="N28" s="149">
        <f t="shared" si="4"/>
        <v>0</v>
      </c>
      <c r="O28" s="149">
        <f t="shared" si="4"/>
        <v>0</v>
      </c>
      <c r="P28" s="149">
        <f t="shared" si="4"/>
        <v>15.47942</v>
      </c>
      <c r="Q28" s="150">
        <f>SUM(Q26:Q27)</f>
        <v>31.479419999999998</v>
      </c>
      <c r="R28" s="32"/>
      <c r="S28" s="32"/>
    </row>
    <row r="29" spans="1:20" s="12" customFormat="1" ht="15.75">
      <c r="A29" s="87"/>
      <c r="B29" s="88" t="s">
        <v>38</v>
      </c>
      <c r="C29" s="87"/>
      <c r="D29" s="81">
        <f aca="true" t="shared" si="5" ref="D29:Q29">D25+D28</f>
        <v>1711.1808882000005</v>
      </c>
      <c r="E29" s="81">
        <f t="shared" si="5"/>
        <v>0</v>
      </c>
      <c r="F29" s="81">
        <f t="shared" si="5"/>
        <v>0</v>
      </c>
      <c r="G29" s="89">
        <f t="shared" si="5"/>
        <v>0</v>
      </c>
      <c r="H29" s="89">
        <f t="shared" si="5"/>
        <v>0</v>
      </c>
      <c r="I29" s="81">
        <f t="shared" si="5"/>
        <v>0</v>
      </c>
      <c r="J29" s="89">
        <f t="shared" si="5"/>
        <v>0</v>
      </c>
      <c r="K29" s="81">
        <f t="shared" si="5"/>
        <v>0</v>
      </c>
      <c r="L29" s="89">
        <f t="shared" si="5"/>
        <v>1711.1808882000005</v>
      </c>
      <c r="M29" s="151">
        <f t="shared" si="5"/>
        <v>1393.8146000000002</v>
      </c>
      <c r="N29" s="151">
        <f t="shared" si="5"/>
        <v>46.561339999999994</v>
      </c>
      <c r="O29" s="151">
        <f t="shared" si="5"/>
        <v>323.31243</v>
      </c>
      <c r="P29" s="151">
        <f t="shared" si="5"/>
        <v>34.936119999999995</v>
      </c>
      <c r="Q29" s="151">
        <f t="shared" si="5"/>
        <v>1798.62449</v>
      </c>
      <c r="R29" s="16"/>
      <c r="S29" s="16"/>
      <c r="T29" s="69"/>
    </row>
    <row r="30" spans="2:5" s="12" customFormat="1" ht="12.75">
      <c r="B30" s="9"/>
      <c r="E30" s="18"/>
    </row>
    <row r="31" spans="2:21" s="12" customFormat="1" ht="12.75">
      <c r="B31" s="9"/>
      <c r="E31" s="18"/>
      <c r="Q31" s="34"/>
      <c r="T31" s="34"/>
      <c r="U31" s="34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.75">
      <c r="B35" s="9"/>
      <c r="E35" s="18"/>
      <c r="O35" s="173"/>
      <c r="P35" s="173"/>
      <c r="Q35" s="173"/>
    </row>
    <row r="36" spans="2:17" s="12" customFormat="1" ht="18.75">
      <c r="B36" s="9"/>
      <c r="E36" s="18"/>
      <c r="O36" s="174"/>
      <c r="P36" s="174"/>
      <c r="Q36" s="174"/>
    </row>
  </sheetData>
  <mergeCells count="15">
    <mergeCell ref="P1:Q1"/>
    <mergeCell ref="M9:S9"/>
    <mergeCell ref="A2:Q2"/>
    <mergeCell ref="A4:Q4"/>
    <mergeCell ref="A6:Q6"/>
    <mergeCell ref="I9:J9"/>
    <mergeCell ref="K9:K10"/>
    <mergeCell ref="L9:L10"/>
    <mergeCell ref="E9:F9"/>
    <mergeCell ref="O35:Q35"/>
    <mergeCell ref="O36:Q36"/>
    <mergeCell ref="A9:A10"/>
    <mergeCell ref="B9:B10"/>
    <mergeCell ref="D9:D10"/>
    <mergeCell ref="G9:H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33"/>
  <sheetViews>
    <sheetView view="pageBreakPreview" zoomScale="85" zoomScaleSheetLayoutView="85" workbookViewId="0" topLeftCell="A1">
      <pane xSplit="2" ySplit="13" topLeftCell="AQ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E14" sqref="BE14:BE26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8515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189" t="s">
        <v>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1" t="s">
        <v>18</v>
      </c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 t="s">
        <v>18</v>
      </c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190" t="s">
        <v>19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79" t="s">
        <v>19</v>
      </c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 t="s">
        <v>19</v>
      </c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182" t="s">
        <v>84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 t="s">
        <v>84</v>
      </c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3" t="s">
        <v>84</v>
      </c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</row>
    <row r="7" spans="1:2" ht="13.5" customHeight="1">
      <c r="A7" s="7"/>
      <c r="B7" s="7"/>
    </row>
    <row r="8" spans="1:2" ht="19.5" customHeight="1">
      <c r="A8" s="139" t="s">
        <v>16</v>
      </c>
      <c r="B8" s="117"/>
    </row>
    <row r="9" spans="2:62" ht="20.25">
      <c r="B9" s="1"/>
      <c r="C9" s="187">
        <v>1</v>
      </c>
      <c r="D9" s="187"/>
      <c r="E9" s="187"/>
      <c r="F9" s="187"/>
      <c r="G9" s="187"/>
      <c r="H9" s="187"/>
      <c r="I9" s="187">
        <v>2</v>
      </c>
      <c r="J9" s="187"/>
      <c r="K9" s="187"/>
      <c r="L9" s="187"/>
      <c r="M9" s="187"/>
      <c r="N9" s="187"/>
      <c r="O9" s="187">
        <v>3</v>
      </c>
      <c r="P9" s="187"/>
      <c r="Q9" s="187"/>
      <c r="R9" s="187"/>
      <c r="S9" s="187"/>
      <c r="T9" s="187"/>
      <c r="U9" s="187">
        <v>4</v>
      </c>
      <c r="V9" s="187"/>
      <c r="W9" s="187"/>
      <c r="X9" s="187"/>
      <c r="Y9" s="187"/>
      <c r="Z9" s="187"/>
      <c r="AA9" s="187">
        <v>5</v>
      </c>
      <c r="AB9" s="187"/>
      <c r="AC9" s="187"/>
      <c r="AD9" s="187"/>
      <c r="AE9" s="187"/>
      <c r="AF9" s="187"/>
      <c r="AG9" s="180">
        <v>6</v>
      </c>
      <c r="AH9" s="180"/>
      <c r="AI9" s="180"/>
      <c r="AJ9" s="180"/>
      <c r="AK9" s="180"/>
      <c r="AL9" s="180"/>
      <c r="AM9" s="180">
        <v>7</v>
      </c>
      <c r="AN9" s="180"/>
      <c r="AO9" s="180"/>
      <c r="AP9" s="180"/>
      <c r="AQ9" s="180"/>
      <c r="AR9" s="180"/>
      <c r="AS9" s="180">
        <v>8</v>
      </c>
      <c r="AT9" s="180"/>
      <c r="AU9" s="180"/>
      <c r="AV9" s="180"/>
      <c r="AW9" s="180"/>
      <c r="AX9" s="180"/>
      <c r="AY9" s="180">
        <v>9</v>
      </c>
      <c r="AZ9" s="180"/>
      <c r="BA9" s="180"/>
      <c r="BB9" s="180"/>
      <c r="BC9" s="180"/>
      <c r="BD9" s="180"/>
      <c r="BE9" s="180">
        <v>10</v>
      </c>
      <c r="BF9" s="180"/>
      <c r="BG9" s="180"/>
      <c r="BH9" s="180"/>
      <c r="BI9" s="180"/>
      <c r="BJ9" s="180"/>
    </row>
    <row r="10" spans="1:62" s="75" customFormat="1" ht="22.5" customHeight="1">
      <c r="A10" s="153" t="s">
        <v>17</v>
      </c>
      <c r="B10" s="193" t="s">
        <v>2</v>
      </c>
      <c r="C10" s="152" t="s">
        <v>51</v>
      </c>
      <c r="D10" s="152"/>
      <c r="E10" s="152"/>
      <c r="F10" s="152"/>
      <c r="G10" s="152"/>
      <c r="H10" s="152"/>
      <c r="I10" s="171" t="s">
        <v>53</v>
      </c>
      <c r="J10" s="188"/>
      <c r="K10" s="188"/>
      <c r="L10" s="188"/>
      <c r="M10" s="188"/>
      <c r="N10" s="172"/>
      <c r="O10" s="171" t="s">
        <v>55</v>
      </c>
      <c r="P10" s="188"/>
      <c r="Q10" s="188"/>
      <c r="R10" s="188"/>
      <c r="S10" s="188"/>
      <c r="T10" s="172"/>
      <c r="U10" s="171" t="s">
        <v>57</v>
      </c>
      <c r="V10" s="188"/>
      <c r="W10" s="188"/>
      <c r="X10" s="188"/>
      <c r="Y10" s="188"/>
      <c r="Z10" s="188"/>
      <c r="AA10" s="171" t="s">
        <v>58</v>
      </c>
      <c r="AB10" s="188"/>
      <c r="AC10" s="188"/>
      <c r="AD10" s="188"/>
      <c r="AE10" s="188"/>
      <c r="AF10" s="188"/>
      <c r="AG10" s="152" t="s">
        <v>59</v>
      </c>
      <c r="AH10" s="152"/>
      <c r="AI10" s="152"/>
      <c r="AJ10" s="152"/>
      <c r="AK10" s="152"/>
      <c r="AL10" s="152"/>
      <c r="AM10" s="152" t="s">
        <v>60</v>
      </c>
      <c r="AN10" s="152"/>
      <c r="AO10" s="152"/>
      <c r="AP10" s="152"/>
      <c r="AQ10" s="152"/>
      <c r="AR10" s="152"/>
      <c r="AS10" s="152" t="s">
        <v>28</v>
      </c>
      <c r="AT10" s="152"/>
      <c r="AU10" s="152"/>
      <c r="AV10" s="152"/>
      <c r="AW10" s="152"/>
      <c r="AX10" s="152"/>
      <c r="AY10" s="152" t="s">
        <v>61</v>
      </c>
      <c r="AZ10" s="152"/>
      <c r="BA10" s="152"/>
      <c r="BB10" s="152"/>
      <c r="BC10" s="152"/>
      <c r="BD10" s="152"/>
      <c r="BE10" s="152" t="s">
        <v>62</v>
      </c>
      <c r="BF10" s="152"/>
      <c r="BG10" s="152"/>
      <c r="BH10" s="152"/>
      <c r="BI10" s="152"/>
      <c r="BJ10" s="152"/>
    </row>
    <row r="11" spans="1:62" s="75" customFormat="1" ht="28.5" customHeight="1">
      <c r="A11" s="191"/>
      <c r="B11" s="194"/>
      <c r="C11" s="152" t="s">
        <v>50</v>
      </c>
      <c r="D11" s="152"/>
      <c r="E11" s="152"/>
      <c r="F11" s="152" t="s">
        <v>52</v>
      </c>
      <c r="G11" s="152"/>
      <c r="H11" s="152"/>
      <c r="I11" s="152" t="s">
        <v>50</v>
      </c>
      <c r="J11" s="152"/>
      <c r="K11" s="152"/>
      <c r="L11" s="152" t="s">
        <v>52</v>
      </c>
      <c r="M11" s="152"/>
      <c r="N11" s="152"/>
      <c r="O11" s="152" t="s">
        <v>50</v>
      </c>
      <c r="P11" s="152"/>
      <c r="Q11" s="152"/>
      <c r="R11" s="152" t="s">
        <v>52</v>
      </c>
      <c r="S11" s="152"/>
      <c r="T11" s="152"/>
      <c r="U11" s="152" t="s">
        <v>50</v>
      </c>
      <c r="V11" s="152"/>
      <c r="W11" s="152"/>
      <c r="X11" s="152" t="s">
        <v>52</v>
      </c>
      <c r="Y11" s="152"/>
      <c r="Z11" s="152"/>
      <c r="AA11" s="152" t="s">
        <v>50</v>
      </c>
      <c r="AB11" s="152"/>
      <c r="AC11" s="152"/>
      <c r="AD11" s="152" t="s">
        <v>52</v>
      </c>
      <c r="AE11" s="152"/>
      <c r="AF11" s="152"/>
      <c r="AG11" s="152" t="s">
        <v>50</v>
      </c>
      <c r="AH11" s="152"/>
      <c r="AI11" s="152"/>
      <c r="AJ11" s="152" t="s">
        <v>52</v>
      </c>
      <c r="AK11" s="152"/>
      <c r="AL11" s="152"/>
      <c r="AM11" s="152" t="s">
        <v>50</v>
      </c>
      <c r="AN11" s="152"/>
      <c r="AO11" s="152"/>
      <c r="AP11" s="152" t="s">
        <v>52</v>
      </c>
      <c r="AQ11" s="152"/>
      <c r="AR11" s="152"/>
      <c r="AS11" s="152" t="s">
        <v>50</v>
      </c>
      <c r="AT11" s="152"/>
      <c r="AU11" s="152"/>
      <c r="AV11" s="152" t="s">
        <v>52</v>
      </c>
      <c r="AW11" s="152"/>
      <c r="AX11" s="152"/>
      <c r="AY11" s="152" t="s">
        <v>50</v>
      </c>
      <c r="AZ11" s="152"/>
      <c r="BA11" s="152"/>
      <c r="BB11" s="152" t="s">
        <v>52</v>
      </c>
      <c r="BC11" s="152"/>
      <c r="BD11" s="152"/>
      <c r="BE11" s="152" t="s">
        <v>50</v>
      </c>
      <c r="BF11" s="152"/>
      <c r="BG11" s="152"/>
      <c r="BH11" s="152" t="s">
        <v>52</v>
      </c>
      <c r="BI11" s="152"/>
      <c r="BJ11" s="152"/>
    </row>
    <row r="12" spans="1:62" s="71" customFormat="1" ht="28.5" customHeight="1">
      <c r="A12" s="192"/>
      <c r="B12" s="195"/>
      <c r="C12" s="184" t="s">
        <v>49</v>
      </c>
      <c r="D12" s="184"/>
      <c r="E12" s="185" t="s">
        <v>77</v>
      </c>
      <c r="F12" s="184" t="s">
        <v>49</v>
      </c>
      <c r="G12" s="184"/>
      <c r="H12" s="185" t="s">
        <v>77</v>
      </c>
      <c r="I12" s="184" t="s">
        <v>49</v>
      </c>
      <c r="J12" s="184"/>
      <c r="K12" s="185" t="s">
        <v>77</v>
      </c>
      <c r="L12" s="184" t="s">
        <v>49</v>
      </c>
      <c r="M12" s="184"/>
      <c r="N12" s="185" t="s">
        <v>77</v>
      </c>
      <c r="O12" s="184" t="s">
        <v>49</v>
      </c>
      <c r="P12" s="184"/>
      <c r="Q12" s="185" t="s">
        <v>77</v>
      </c>
      <c r="R12" s="184" t="s">
        <v>49</v>
      </c>
      <c r="S12" s="184"/>
      <c r="T12" s="185" t="s">
        <v>77</v>
      </c>
      <c r="U12" s="184" t="s">
        <v>49</v>
      </c>
      <c r="V12" s="184"/>
      <c r="W12" s="185" t="s">
        <v>77</v>
      </c>
      <c r="X12" s="184" t="s">
        <v>49</v>
      </c>
      <c r="Y12" s="184"/>
      <c r="Z12" s="185" t="s">
        <v>77</v>
      </c>
      <c r="AA12" s="184" t="s">
        <v>49</v>
      </c>
      <c r="AB12" s="184"/>
      <c r="AC12" s="185" t="s">
        <v>77</v>
      </c>
      <c r="AD12" s="184" t="s">
        <v>49</v>
      </c>
      <c r="AE12" s="184"/>
      <c r="AF12" s="185" t="s">
        <v>77</v>
      </c>
      <c r="AG12" s="184" t="s">
        <v>49</v>
      </c>
      <c r="AH12" s="184"/>
      <c r="AI12" s="185" t="s">
        <v>77</v>
      </c>
      <c r="AJ12" s="184" t="s">
        <v>49</v>
      </c>
      <c r="AK12" s="184"/>
      <c r="AL12" s="185" t="s">
        <v>77</v>
      </c>
      <c r="AM12" s="184" t="s">
        <v>49</v>
      </c>
      <c r="AN12" s="184"/>
      <c r="AO12" s="185" t="s">
        <v>77</v>
      </c>
      <c r="AP12" s="184" t="s">
        <v>49</v>
      </c>
      <c r="AQ12" s="184"/>
      <c r="AR12" s="185" t="s">
        <v>77</v>
      </c>
      <c r="AS12" s="184" t="s">
        <v>49</v>
      </c>
      <c r="AT12" s="184"/>
      <c r="AU12" s="185" t="s">
        <v>77</v>
      </c>
      <c r="AV12" s="184" t="s">
        <v>49</v>
      </c>
      <c r="AW12" s="184"/>
      <c r="AX12" s="185" t="s">
        <v>77</v>
      </c>
      <c r="AY12" s="184" t="s">
        <v>49</v>
      </c>
      <c r="AZ12" s="184"/>
      <c r="BA12" s="185" t="s">
        <v>77</v>
      </c>
      <c r="BB12" s="184" t="s">
        <v>49</v>
      </c>
      <c r="BC12" s="184"/>
      <c r="BD12" s="185" t="s">
        <v>77</v>
      </c>
      <c r="BE12" s="184" t="s">
        <v>49</v>
      </c>
      <c r="BF12" s="184"/>
      <c r="BG12" s="185" t="s">
        <v>77</v>
      </c>
      <c r="BH12" s="184" t="s">
        <v>49</v>
      </c>
      <c r="BI12" s="184"/>
      <c r="BJ12" s="185" t="s">
        <v>77</v>
      </c>
    </row>
    <row r="13" spans="1:62" s="78" customFormat="1" ht="11.25" customHeight="1">
      <c r="A13" s="76"/>
      <c r="B13" s="46"/>
      <c r="C13" s="77" t="s">
        <v>54</v>
      </c>
      <c r="D13" s="77" t="s">
        <v>75</v>
      </c>
      <c r="E13" s="186"/>
      <c r="F13" s="77" t="s">
        <v>54</v>
      </c>
      <c r="G13" s="77" t="s">
        <v>75</v>
      </c>
      <c r="H13" s="186"/>
      <c r="I13" s="77" t="s">
        <v>54</v>
      </c>
      <c r="J13" s="77" t="s">
        <v>76</v>
      </c>
      <c r="K13" s="186"/>
      <c r="L13" s="77" t="s">
        <v>54</v>
      </c>
      <c r="M13" s="77" t="s">
        <v>76</v>
      </c>
      <c r="N13" s="186"/>
      <c r="O13" s="77" t="s">
        <v>54</v>
      </c>
      <c r="P13" s="77" t="s">
        <v>56</v>
      </c>
      <c r="Q13" s="186"/>
      <c r="R13" s="77" t="s">
        <v>54</v>
      </c>
      <c r="S13" s="77" t="s">
        <v>56</v>
      </c>
      <c r="T13" s="186"/>
      <c r="U13" s="77" t="s">
        <v>54</v>
      </c>
      <c r="V13" s="79" t="s">
        <v>76</v>
      </c>
      <c r="W13" s="186"/>
      <c r="X13" s="77" t="s">
        <v>54</v>
      </c>
      <c r="Y13" s="77" t="s">
        <v>76</v>
      </c>
      <c r="Z13" s="186"/>
      <c r="AA13" s="77" t="s">
        <v>54</v>
      </c>
      <c r="AB13" s="77" t="s">
        <v>75</v>
      </c>
      <c r="AC13" s="186"/>
      <c r="AD13" s="77" t="s">
        <v>54</v>
      </c>
      <c r="AE13" s="77" t="s">
        <v>75</v>
      </c>
      <c r="AF13" s="186"/>
      <c r="AG13" s="77" t="s">
        <v>54</v>
      </c>
      <c r="AH13" s="77" t="s">
        <v>76</v>
      </c>
      <c r="AI13" s="186"/>
      <c r="AJ13" s="77" t="s">
        <v>54</v>
      </c>
      <c r="AK13" s="77" t="s">
        <v>76</v>
      </c>
      <c r="AL13" s="186"/>
      <c r="AM13" s="77" t="s">
        <v>54</v>
      </c>
      <c r="AN13" s="77" t="s">
        <v>56</v>
      </c>
      <c r="AO13" s="186"/>
      <c r="AP13" s="77" t="s">
        <v>54</v>
      </c>
      <c r="AQ13" s="77" t="s">
        <v>56</v>
      </c>
      <c r="AR13" s="186"/>
      <c r="AS13" s="77" t="s">
        <v>54</v>
      </c>
      <c r="AT13" s="77" t="s">
        <v>56</v>
      </c>
      <c r="AU13" s="186"/>
      <c r="AV13" s="77" t="s">
        <v>54</v>
      </c>
      <c r="AW13" s="77" t="s">
        <v>56</v>
      </c>
      <c r="AX13" s="186"/>
      <c r="AY13" s="77" t="s">
        <v>54</v>
      </c>
      <c r="AZ13" s="77"/>
      <c r="BA13" s="186"/>
      <c r="BB13" s="77" t="s">
        <v>54</v>
      </c>
      <c r="BC13" s="77"/>
      <c r="BD13" s="186"/>
      <c r="BE13" s="77" t="s">
        <v>54</v>
      </c>
      <c r="BF13" s="77"/>
      <c r="BG13" s="186"/>
      <c r="BH13" s="77" t="s">
        <v>54</v>
      </c>
      <c r="BI13" s="77"/>
      <c r="BJ13" s="186"/>
    </row>
    <row r="14" spans="1:62" s="125" customFormat="1" ht="16.5" customHeight="1">
      <c r="A14" s="118">
        <v>1</v>
      </c>
      <c r="B14" s="119" t="s">
        <v>12</v>
      </c>
      <c r="C14" s="120">
        <v>1</v>
      </c>
      <c r="D14" s="120">
        <v>6874.4</v>
      </c>
      <c r="E14" s="120">
        <v>11.32825</v>
      </c>
      <c r="F14" s="120">
        <v>2</v>
      </c>
      <c r="G14" s="120">
        <v>0.2</v>
      </c>
      <c r="H14" s="120">
        <v>0.54366</v>
      </c>
      <c r="I14" s="120">
        <v>3</v>
      </c>
      <c r="J14" s="120">
        <v>3.5</v>
      </c>
      <c r="K14" s="120">
        <v>3.81021</v>
      </c>
      <c r="L14" s="120">
        <v>11</v>
      </c>
      <c r="M14" s="120">
        <v>114.24</v>
      </c>
      <c r="N14" s="120">
        <v>8.3945</v>
      </c>
      <c r="O14" s="120">
        <v>0</v>
      </c>
      <c r="P14" s="120">
        <v>0</v>
      </c>
      <c r="Q14" s="120">
        <v>0</v>
      </c>
      <c r="R14" s="120">
        <v>4</v>
      </c>
      <c r="S14" s="120">
        <v>2</v>
      </c>
      <c r="T14" s="120">
        <v>0.31382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2</v>
      </c>
      <c r="AE14" s="120">
        <v>6300</v>
      </c>
      <c r="AF14" s="120">
        <v>0.6104</v>
      </c>
      <c r="AG14" s="120">
        <v>6</v>
      </c>
      <c r="AH14" s="120">
        <v>0.43</v>
      </c>
      <c r="AI14" s="120">
        <v>5.98846</v>
      </c>
      <c r="AJ14" s="120">
        <v>1</v>
      </c>
      <c r="AK14" s="120">
        <v>0.06</v>
      </c>
      <c r="AL14" s="120">
        <v>0.48494</v>
      </c>
      <c r="AM14" s="120">
        <v>14</v>
      </c>
      <c r="AN14" s="120">
        <v>10.3</v>
      </c>
      <c r="AO14" s="120">
        <v>25.24577</v>
      </c>
      <c r="AP14" s="120">
        <v>10</v>
      </c>
      <c r="AQ14" s="120">
        <v>9.5</v>
      </c>
      <c r="AR14" s="120">
        <v>8.88745</v>
      </c>
      <c r="AS14" s="120">
        <v>23</v>
      </c>
      <c r="AT14" s="120">
        <v>22.6</v>
      </c>
      <c r="AU14" s="120">
        <v>24.75634</v>
      </c>
      <c r="AV14" s="120">
        <v>23</v>
      </c>
      <c r="AW14" s="120">
        <v>19.72</v>
      </c>
      <c r="AX14" s="120">
        <v>17.10936</v>
      </c>
      <c r="AY14" s="120"/>
      <c r="AZ14" s="120">
        <v>0</v>
      </c>
      <c r="BA14" s="120">
        <v>6.61599</v>
      </c>
      <c r="BB14" s="120"/>
      <c r="BC14" s="120">
        <v>0</v>
      </c>
      <c r="BD14" s="120">
        <v>5.93384</v>
      </c>
      <c r="BE14" s="121">
        <v>65</v>
      </c>
      <c r="BF14" s="122"/>
      <c r="BG14" s="124">
        <f aca="true" t="shared" si="0" ref="BG14:BG26">SUM(E14,K14,Q14,W14,AC14,AI14,AO14,AU14,BA14)</f>
        <v>77.74502</v>
      </c>
      <c r="BH14" s="122">
        <f>SUM(F14,L14,R14,X14,AD14,AJ14,AP14,AV14,BB14)</f>
        <v>53</v>
      </c>
      <c r="BI14" s="122">
        <v>0</v>
      </c>
      <c r="BJ14" s="124">
        <f>SUM(H14,N14,T14,Z14,AF14,AL14,AR14,AX14,BD14)</f>
        <v>42.277969999999996</v>
      </c>
    </row>
    <row r="15" spans="1:62" s="125" customFormat="1" ht="18">
      <c r="A15" s="118">
        <v>2</v>
      </c>
      <c r="B15" s="119" t="s">
        <v>13</v>
      </c>
      <c r="C15" s="120">
        <v>1</v>
      </c>
      <c r="D15" s="120">
        <v>9233</v>
      </c>
      <c r="E15" s="120">
        <v>2.0655</v>
      </c>
      <c r="F15" s="120">
        <v>4</v>
      </c>
      <c r="G15" s="120">
        <v>2.54</v>
      </c>
      <c r="H15" s="120">
        <v>3.69292</v>
      </c>
      <c r="I15" s="120">
        <v>2</v>
      </c>
      <c r="J15" s="120">
        <v>1</v>
      </c>
      <c r="K15" s="120">
        <v>0.66052</v>
      </c>
      <c r="L15" s="120">
        <v>8</v>
      </c>
      <c r="M15" s="120">
        <v>10.2</v>
      </c>
      <c r="N15" s="120">
        <v>2.73531</v>
      </c>
      <c r="O15" s="120">
        <v>1</v>
      </c>
      <c r="P15" s="120">
        <v>0.25</v>
      </c>
      <c r="Q15" s="120">
        <v>0.05848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2</v>
      </c>
      <c r="Y15" s="120">
        <v>15</v>
      </c>
      <c r="Z15" s="120">
        <v>2.86744</v>
      </c>
      <c r="AA15" s="120">
        <v>0</v>
      </c>
      <c r="AB15" s="120">
        <v>0</v>
      </c>
      <c r="AC15" s="120">
        <v>0</v>
      </c>
      <c r="AD15" s="120">
        <v>1</v>
      </c>
      <c r="AE15" s="120">
        <v>2670</v>
      </c>
      <c r="AF15" s="120">
        <v>1.0506</v>
      </c>
      <c r="AG15" s="120">
        <v>1</v>
      </c>
      <c r="AH15" s="120">
        <v>1.7</v>
      </c>
      <c r="AI15" s="120">
        <v>0.01428</v>
      </c>
      <c r="AJ15" s="120">
        <v>1</v>
      </c>
      <c r="AK15" s="120">
        <v>0</v>
      </c>
      <c r="AL15" s="120">
        <v>0.63036</v>
      </c>
      <c r="AM15" s="120">
        <v>2</v>
      </c>
      <c r="AN15" s="120">
        <v>0.645</v>
      </c>
      <c r="AO15" s="120">
        <v>4.72546</v>
      </c>
      <c r="AP15" s="120">
        <v>16</v>
      </c>
      <c r="AQ15" s="120">
        <v>6.3</v>
      </c>
      <c r="AR15" s="120">
        <v>38.71393</v>
      </c>
      <c r="AS15" s="120">
        <v>19</v>
      </c>
      <c r="AT15" s="120">
        <v>13.55</v>
      </c>
      <c r="AU15" s="120">
        <v>17.43767</v>
      </c>
      <c r="AV15" s="120">
        <v>22</v>
      </c>
      <c r="AW15" s="120">
        <v>34.1</v>
      </c>
      <c r="AX15" s="120">
        <v>42.4966</v>
      </c>
      <c r="AY15" s="120"/>
      <c r="AZ15" s="120">
        <v>0</v>
      </c>
      <c r="BA15" s="120">
        <v>0</v>
      </c>
      <c r="BB15" s="120"/>
      <c r="BC15" s="120">
        <v>0</v>
      </c>
      <c r="BD15" s="120">
        <v>1.83542</v>
      </c>
      <c r="BE15" s="121">
        <f aca="true" t="shared" si="1" ref="BE15:BE26">SUM(C15,I15,O15,U15,AA15,AG15,AM15,AS15,AY15)</f>
        <v>26</v>
      </c>
      <c r="BF15" s="122"/>
      <c r="BG15" s="124">
        <f t="shared" si="0"/>
        <v>24.96191</v>
      </c>
      <c r="BH15" s="122">
        <f aca="true" t="shared" si="2" ref="BH15:BH26">SUM(F15,L15,R15,X15,AD15,AJ15,AP15,AV15,BB15)</f>
        <v>54</v>
      </c>
      <c r="BI15" s="122"/>
      <c r="BJ15" s="124">
        <f>SUM(H15,N15,T15,Z15,AF15,AL15,AR15,AX15,BD15)</f>
        <v>94.02258</v>
      </c>
    </row>
    <row r="16" spans="1:62" s="125" customFormat="1" ht="18">
      <c r="A16" s="118">
        <v>3</v>
      </c>
      <c r="B16" s="119" t="s">
        <v>5</v>
      </c>
      <c r="C16" s="120">
        <v>43</v>
      </c>
      <c r="D16" s="120">
        <v>1256</v>
      </c>
      <c r="E16" s="120">
        <v>4.71878</v>
      </c>
      <c r="F16" s="120">
        <v>9</v>
      </c>
      <c r="G16" s="120">
        <v>5415</v>
      </c>
      <c r="H16" s="120">
        <v>0.91955</v>
      </c>
      <c r="I16" s="120">
        <v>8</v>
      </c>
      <c r="J16" s="120">
        <v>0.7</v>
      </c>
      <c r="K16" s="120">
        <v>1.91702</v>
      </c>
      <c r="L16" s="120">
        <v>19</v>
      </c>
      <c r="M16" s="120">
        <v>11.78</v>
      </c>
      <c r="N16" s="120">
        <v>3.68904</v>
      </c>
      <c r="O16" s="120">
        <v>6</v>
      </c>
      <c r="P16" s="120">
        <v>9.88</v>
      </c>
      <c r="Q16" s="120">
        <v>6.35182</v>
      </c>
      <c r="R16" s="120">
        <v>4</v>
      </c>
      <c r="S16" s="120">
        <v>3.8</v>
      </c>
      <c r="T16" s="120">
        <v>2.20113</v>
      </c>
      <c r="U16" s="120">
        <v>1</v>
      </c>
      <c r="V16" s="120">
        <v>0.23</v>
      </c>
      <c r="W16" s="120">
        <v>0.46478</v>
      </c>
      <c r="X16" s="120">
        <v>0</v>
      </c>
      <c r="Y16" s="120">
        <v>0</v>
      </c>
      <c r="Z16" s="120">
        <v>0</v>
      </c>
      <c r="AA16" s="120">
        <v>4</v>
      </c>
      <c r="AB16" s="120">
        <v>8800</v>
      </c>
      <c r="AC16" s="120">
        <v>3.0289</v>
      </c>
      <c r="AD16" s="120">
        <v>3</v>
      </c>
      <c r="AE16" s="120">
        <v>6.92</v>
      </c>
      <c r="AF16" s="120">
        <v>3.33572</v>
      </c>
      <c r="AG16" s="120">
        <v>17</v>
      </c>
      <c r="AH16" s="120">
        <v>11644.5</v>
      </c>
      <c r="AI16" s="120">
        <v>85.75494</v>
      </c>
      <c r="AJ16" s="120">
        <v>2</v>
      </c>
      <c r="AK16" s="120">
        <v>0.5</v>
      </c>
      <c r="AL16" s="120">
        <v>0</v>
      </c>
      <c r="AM16" s="120">
        <v>14</v>
      </c>
      <c r="AN16" s="120">
        <v>18.7</v>
      </c>
      <c r="AO16" s="120">
        <v>22.22232</v>
      </c>
      <c r="AP16" s="120">
        <v>19</v>
      </c>
      <c r="AQ16" s="120">
        <v>21.2</v>
      </c>
      <c r="AR16" s="120">
        <v>1.2975</v>
      </c>
      <c r="AS16" s="120">
        <v>34</v>
      </c>
      <c r="AT16" s="120">
        <v>38.65</v>
      </c>
      <c r="AU16" s="120">
        <v>30.319</v>
      </c>
      <c r="AV16" s="120">
        <v>3</v>
      </c>
      <c r="AW16" s="120">
        <v>4.5</v>
      </c>
      <c r="AX16" s="120">
        <v>3.30642</v>
      </c>
      <c r="AY16" s="120"/>
      <c r="AZ16" s="120">
        <v>1</v>
      </c>
      <c r="BA16" s="120">
        <v>9.77421</v>
      </c>
      <c r="BB16" s="120"/>
      <c r="BC16" s="120">
        <v>0</v>
      </c>
      <c r="BD16" s="120">
        <v>0</v>
      </c>
      <c r="BE16" s="121">
        <f t="shared" si="1"/>
        <v>127</v>
      </c>
      <c r="BF16" s="122"/>
      <c r="BG16" s="123">
        <f t="shared" si="0"/>
        <v>164.55177</v>
      </c>
      <c r="BH16" s="122">
        <f t="shared" si="2"/>
        <v>59</v>
      </c>
      <c r="BI16" s="122"/>
      <c r="BJ16" s="124">
        <f>SUM(H16,N16,T16,Z16,AF16,AL16,AR16,AX16,BD16)</f>
        <v>14.74936</v>
      </c>
    </row>
    <row r="17" spans="1:62" s="125" customFormat="1" ht="18">
      <c r="A17" s="118">
        <v>4</v>
      </c>
      <c r="B17" s="119" t="s">
        <v>9</v>
      </c>
      <c r="C17" s="120">
        <v>10</v>
      </c>
      <c r="D17" s="120">
        <v>22105</v>
      </c>
      <c r="E17" s="120">
        <v>4.55545</v>
      </c>
      <c r="F17" s="120">
        <v>17</v>
      </c>
      <c r="G17" s="120">
        <v>55647</v>
      </c>
      <c r="H17" s="120">
        <v>8.7309</v>
      </c>
      <c r="I17" s="120">
        <v>2</v>
      </c>
      <c r="J17" s="120">
        <v>0</v>
      </c>
      <c r="K17" s="120">
        <v>0.96419</v>
      </c>
      <c r="L17" s="120">
        <v>5</v>
      </c>
      <c r="M17" s="120">
        <v>0</v>
      </c>
      <c r="N17" s="120">
        <v>0.6449</v>
      </c>
      <c r="O17" s="120">
        <v>2</v>
      </c>
      <c r="P17" s="120">
        <v>0.2</v>
      </c>
      <c r="Q17" s="120">
        <v>2.03877</v>
      </c>
      <c r="R17" s="120">
        <v>4</v>
      </c>
      <c r="S17" s="120">
        <v>2.5</v>
      </c>
      <c r="T17" s="120">
        <v>2.48226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4</v>
      </c>
      <c r="AB17" s="120">
        <v>2113</v>
      </c>
      <c r="AC17" s="120">
        <v>0.37176</v>
      </c>
      <c r="AD17" s="127">
        <v>0</v>
      </c>
      <c r="AE17" s="120">
        <v>0</v>
      </c>
      <c r="AF17" s="120">
        <v>0</v>
      </c>
      <c r="AG17" s="120">
        <v>4</v>
      </c>
      <c r="AH17" s="120">
        <v>1.5</v>
      </c>
      <c r="AI17" s="120">
        <v>0.9690000000000001</v>
      </c>
      <c r="AJ17" s="120">
        <v>3</v>
      </c>
      <c r="AK17" s="120">
        <v>1800</v>
      </c>
      <c r="AL17" s="120">
        <v>0.07461</v>
      </c>
      <c r="AM17" s="120">
        <v>8</v>
      </c>
      <c r="AN17" s="120">
        <v>6</v>
      </c>
      <c r="AO17" s="120">
        <v>9.13107</v>
      </c>
      <c r="AP17" s="120">
        <v>24</v>
      </c>
      <c r="AQ17" s="120">
        <v>15.05</v>
      </c>
      <c r="AR17" s="120">
        <v>15.4749</v>
      </c>
      <c r="AS17" s="120">
        <v>46</v>
      </c>
      <c r="AT17" s="120">
        <v>57.5</v>
      </c>
      <c r="AU17" s="120">
        <v>30.403299999999998</v>
      </c>
      <c r="AV17" s="120">
        <v>76</v>
      </c>
      <c r="AW17" s="120">
        <v>54.2</v>
      </c>
      <c r="AX17" s="120">
        <v>54.784909999999996</v>
      </c>
      <c r="AY17" s="120"/>
      <c r="AZ17" s="120">
        <v>300000</v>
      </c>
      <c r="BA17" s="120">
        <v>1.10701</v>
      </c>
      <c r="BB17" s="120"/>
      <c r="BC17" s="120">
        <v>40002</v>
      </c>
      <c r="BD17" s="120">
        <v>3.90756</v>
      </c>
      <c r="BE17" s="121">
        <f t="shared" si="1"/>
        <v>76</v>
      </c>
      <c r="BF17" s="122"/>
      <c r="BG17" s="124">
        <f t="shared" si="0"/>
        <v>49.540549999999996</v>
      </c>
      <c r="BH17" s="122">
        <f t="shared" si="2"/>
        <v>129</v>
      </c>
      <c r="BI17" s="122"/>
      <c r="BJ17" s="124">
        <f>SUM(H17,N17,T17,Z17,AF17,AL17,AR17,AX17,BD17)</f>
        <v>86.10003999999999</v>
      </c>
    </row>
    <row r="18" spans="1:62" s="125" customFormat="1" ht="18">
      <c r="A18" s="118">
        <v>5</v>
      </c>
      <c r="B18" s="119" t="s">
        <v>11</v>
      </c>
      <c r="C18" s="120">
        <v>5</v>
      </c>
      <c r="D18" s="120">
        <v>15134</v>
      </c>
      <c r="E18" s="120">
        <v>4.53207</v>
      </c>
      <c r="F18" s="120">
        <v>7</v>
      </c>
      <c r="G18" s="120">
        <v>7909.42</v>
      </c>
      <c r="H18" s="120">
        <v>2.6247</v>
      </c>
      <c r="I18" s="120">
        <v>0</v>
      </c>
      <c r="J18" s="120">
        <v>0</v>
      </c>
      <c r="K18" s="136">
        <v>0</v>
      </c>
      <c r="L18" s="120">
        <v>0</v>
      </c>
      <c r="M18" s="120">
        <v>0</v>
      </c>
      <c r="N18" s="136">
        <v>0</v>
      </c>
      <c r="O18" s="121">
        <v>0</v>
      </c>
      <c r="P18" s="121">
        <v>0</v>
      </c>
      <c r="Q18" s="136">
        <v>0</v>
      </c>
      <c r="R18" s="121">
        <v>0</v>
      </c>
      <c r="S18" s="121">
        <v>0</v>
      </c>
      <c r="T18" s="136">
        <v>0</v>
      </c>
      <c r="U18" s="120">
        <v>4</v>
      </c>
      <c r="V18" s="120">
        <v>36.01</v>
      </c>
      <c r="W18" s="120">
        <v>4.0228</v>
      </c>
      <c r="X18" s="120">
        <v>1</v>
      </c>
      <c r="Y18" s="120">
        <v>2.6</v>
      </c>
      <c r="Z18" s="120">
        <v>0.6181</v>
      </c>
      <c r="AA18" s="120">
        <v>0</v>
      </c>
      <c r="AB18" s="120">
        <v>0</v>
      </c>
      <c r="AC18" s="120">
        <v>0</v>
      </c>
      <c r="AD18" s="120">
        <v>1</v>
      </c>
      <c r="AE18" s="120">
        <v>1108</v>
      </c>
      <c r="AF18" s="120">
        <v>0.40324</v>
      </c>
      <c r="AG18" s="120">
        <v>2</v>
      </c>
      <c r="AH18" s="120">
        <v>10.2015</v>
      </c>
      <c r="AI18" s="120">
        <v>7.20501</v>
      </c>
      <c r="AJ18" s="120">
        <v>0</v>
      </c>
      <c r="AK18" s="120">
        <v>0</v>
      </c>
      <c r="AL18" s="120">
        <v>0</v>
      </c>
      <c r="AM18" s="120">
        <v>3</v>
      </c>
      <c r="AN18" s="120">
        <v>6.0525</v>
      </c>
      <c r="AO18" s="120">
        <v>3.0854</v>
      </c>
      <c r="AP18" s="120">
        <v>15</v>
      </c>
      <c r="AQ18" s="120">
        <v>21.25</v>
      </c>
      <c r="AR18" s="120">
        <v>8.89395</v>
      </c>
      <c r="AS18" s="120">
        <v>79</v>
      </c>
      <c r="AT18" s="137">
        <v>158.72</v>
      </c>
      <c r="AU18" s="120">
        <v>67.529340227</v>
      </c>
      <c r="AV18" s="120">
        <v>39</v>
      </c>
      <c r="AW18" s="137">
        <v>52.31</v>
      </c>
      <c r="AX18" s="120">
        <v>25.5741865423</v>
      </c>
      <c r="AY18" s="120"/>
      <c r="AZ18" s="120">
        <v>0</v>
      </c>
      <c r="BA18" s="120">
        <v>5.83364</v>
      </c>
      <c r="BB18" s="120"/>
      <c r="BC18" s="120">
        <v>36170</v>
      </c>
      <c r="BD18" s="120">
        <v>13.26675</v>
      </c>
      <c r="BE18" s="121">
        <f t="shared" si="1"/>
        <v>93</v>
      </c>
      <c r="BF18" s="122"/>
      <c r="BG18" s="124">
        <f t="shared" si="0"/>
        <v>92.20826022700001</v>
      </c>
      <c r="BH18" s="122">
        <f t="shared" si="2"/>
        <v>63</v>
      </c>
      <c r="BI18" s="122"/>
      <c r="BJ18" s="124">
        <f aca="true" t="shared" si="3" ref="BJ18:BJ26">SUM(H18,N18,T18,Z18,AF18,AL18,AR18,AX18,BD18)</f>
        <v>51.3809265423</v>
      </c>
    </row>
    <row r="19" spans="1:62" s="135" customFormat="1" ht="18">
      <c r="A19" s="131">
        <v>6</v>
      </c>
      <c r="B19" s="132" t="s">
        <v>1</v>
      </c>
      <c r="C19" s="127">
        <v>5</v>
      </c>
      <c r="D19" s="127">
        <v>13499</v>
      </c>
      <c r="E19" s="127">
        <v>3.84886</v>
      </c>
      <c r="F19" s="127">
        <v>10</v>
      </c>
      <c r="G19" s="127">
        <v>3962</v>
      </c>
      <c r="H19" s="127">
        <v>8.24068</v>
      </c>
      <c r="I19" s="127">
        <v>0</v>
      </c>
      <c r="J19" s="127">
        <v>0</v>
      </c>
      <c r="K19" s="127">
        <v>0</v>
      </c>
      <c r="L19" s="127">
        <v>8</v>
      </c>
      <c r="M19" s="127">
        <v>3.3</v>
      </c>
      <c r="N19" s="127">
        <v>3.02709</v>
      </c>
      <c r="O19" s="127">
        <v>2</v>
      </c>
      <c r="P19" s="127">
        <v>3.8</v>
      </c>
      <c r="Q19" s="127">
        <v>0.50218</v>
      </c>
      <c r="R19" s="127">
        <v>9</v>
      </c>
      <c r="S19" s="127">
        <v>5.27</v>
      </c>
      <c r="T19" s="127">
        <v>3.32105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4</v>
      </c>
      <c r="AB19" s="127">
        <v>1754.82</v>
      </c>
      <c r="AC19" s="127">
        <v>0.425</v>
      </c>
      <c r="AD19" s="127">
        <v>2</v>
      </c>
      <c r="AE19" s="127">
        <v>2000</v>
      </c>
      <c r="AF19" s="127">
        <v>1.91565</v>
      </c>
      <c r="AG19" s="127">
        <v>7</v>
      </c>
      <c r="AH19" s="127">
        <v>1.42</v>
      </c>
      <c r="AI19" s="127">
        <v>2.47611</v>
      </c>
      <c r="AJ19" s="127">
        <v>23</v>
      </c>
      <c r="AK19" s="127">
        <v>17.358</v>
      </c>
      <c r="AL19" s="127">
        <v>3.42725</v>
      </c>
      <c r="AM19" s="127">
        <v>10</v>
      </c>
      <c r="AN19" s="127">
        <v>155.03</v>
      </c>
      <c r="AO19" s="127">
        <v>4.46544</v>
      </c>
      <c r="AP19" s="127">
        <v>8</v>
      </c>
      <c r="AQ19" s="127">
        <v>0.0595</v>
      </c>
      <c r="AR19" s="127">
        <v>3.49657</v>
      </c>
      <c r="AS19" s="127">
        <v>36</v>
      </c>
      <c r="AT19" s="127">
        <v>26.97</v>
      </c>
      <c r="AU19" s="127">
        <v>30.14668</v>
      </c>
      <c r="AV19" s="127">
        <v>22</v>
      </c>
      <c r="AW19" s="127">
        <v>8.124</v>
      </c>
      <c r="AX19" s="127">
        <v>12.07371</v>
      </c>
      <c r="AY19" s="130"/>
      <c r="AZ19" s="130">
        <v>7156.53</v>
      </c>
      <c r="BA19" s="130">
        <v>1.92876</v>
      </c>
      <c r="BB19" s="130"/>
      <c r="BC19" s="130">
        <v>3</v>
      </c>
      <c r="BD19" s="130">
        <v>0.79444</v>
      </c>
      <c r="BE19" s="122">
        <f t="shared" si="1"/>
        <v>64</v>
      </c>
      <c r="BF19" s="133"/>
      <c r="BG19" s="134">
        <f t="shared" si="0"/>
        <v>43.79303</v>
      </c>
      <c r="BH19" s="122">
        <f t="shared" si="2"/>
        <v>82</v>
      </c>
      <c r="BI19" s="133"/>
      <c r="BJ19" s="134">
        <f t="shared" si="3"/>
        <v>36.29644</v>
      </c>
    </row>
    <row r="20" spans="1:62" s="125" customFormat="1" ht="18">
      <c r="A20" s="118">
        <v>7</v>
      </c>
      <c r="B20" s="119" t="s">
        <v>10</v>
      </c>
      <c r="C20" s="120">
        <v>3</v>
      </c>
      <c r="D20" s="120">
        <v>4054.125</v>
      </c>
      <c r="E20" s="120">
        <v>2.75064</v>
      </c>
      <c r="F20" s="120">
        <v>10</v>
      </c>
      <c r="G20" s="120">
        <v>8400</v>
      </c>
      <c r="H20" s="120">
        <v>1.26732</v>
      </c>
      <c r="I20" s="120">
        <v>2</v>
      </c>
      <c r="J20" s="120">
        <v>1</v>
      </c>
      <c r="K20" s="120">
        <v>0.92848</v>
      </c>
      <c r="L20" s="120">
        <v>23</v>
      </c>
      <c r="M20" s="120">
        <v>1.5</v>
      </c>
      <c r="N20" s="120">
        <v>3.05867</v>
      </c>
      <c r="O20" s="120">
        <v>4</v>
      </c>
      <c r="P20" s="120">
        <v>3.9</v>
      </c>
      <c r="Q20" s="120">
        <v>2.71866</v>
      </c>
      <c r="R20" s="120">
        <v>3</v>
      </c>
      <c r="S20" s="120">
        <v>1</v>
      </c>
      <c r="T20" s="120">
        <v>0.63988</v>
      </c>
      <c r="U20" s="120">
        <v>4</v>
      </c>
      <c r="V20" s="120">
        <v>1</v>
      </c>
      <c r="W20" s="120">
        <v>1.80234</v>
      </c>
      <c r="X20" s="120">
        <v>18</v>
      </c>
      <c r="Y20" s="120">
        <v>26</v>
      </c>
      <c r="Z20" s="120">
        <v>6.46282</v>
      </c>
      <c r="AA20" s="120">
        <v>1</v>
      </c>
      <c r="AB20" s="120">
        <v>2700</v>
      </c>
      <c r="AC20" s="120">
        <v>8.97</v>
      </c>
      <c r="AD20" s="120">
        <v>4</v>
      </c>
      <c r="AE20" s="120">
        <v>0</v>
      </c>
      <c r="AF20" s="120">
        <v>0</v>
      </c>
      <c r="AG20" s="120">
        <v>12</v>
      </c>
      <c r="AH20" s="120">
        <v>22</v>
      </c>
      <c r="AI20" s="120">
        <v>23.55555</v>
      </c>
      <c r="AJ20" s="120">
        <v>5</v>
      </c>
      <c r="AK20" s="120">
        <v>0</v>
      </c>
      <c r="AL20" s="120">
        <v>1.74352</v>
      </c>
      <c r="AM20" s="120">
        <v>23</v>
      </c>
      <c r="AN20" s="120">
        <v>16.455</v>
      </c>
      <c r="AO20" s="120">
        <v>28.83075</v>
      </c>
      <c r="AP20" s="120">
        <v>21</v>
      </c>
      <c r="AQ20" s="120">
        <v>3.98</v>
      </c>
      <c r="AR20" s="120">
        <v>10.31599</v>
      </c>
      <c r="AS20" s="120">
        <v>48</v>
      </c>
      <c r="AT20" s="120">
        <v>53.53899999999999</v>
      </c>
      <c r="AU20" s="120">
        <v>47.66278</v>
      </c>
      <c r="AV20" s="120">
        <v>27</v>
      </c>
      <c r="AW20" s="120">
        <v>7.8</v>
      </c>
      <c r="AX20" s="120">
        <v>40.44591</v>
      </c>
      <c r="AY20" s="120"/>
      <c r="AZ20" s="120">
        <v>8</v>
      </c>
      <c r="BA20" s="120">
        <v>13.35172</v>
      </c>
      <c r="BB20" s="120"/>
      <c r="BC20" s="120">
        <v>0</v>
      </c>
      <c r="BD20" s="120">
        <v>0.02346</v>
      </c>
      <c r="BE20" s="121">
        <f t="shared" si="1"/>
        <v>97</v>
      </c>
      <c r="BF20" s="122"/>
      <c r="BG20" s="124">
        <f t="shared" si="0"/>
        <v>130.57092</v>
      </c>
      <c r="BH20" s="122">
        <f t="shared" si="2"/>
        <v>111</v>
      </c>
      <c r="BI20" s="122"/>
      <c r="BJ20" s="124">
        <f t="shared" si="3"/>
        <v>63.95757</v>
      </c>
    </row>
    <row r="21" spans="1:62" s="125" customFormat="1" ht="18">
      <c r="A21" s="118">
        <v>8</v>
      </c>
      <c r="B21" s="119" t="s">
        <v>6</v>
      </c>
      <c r="C21" s="120">
        <v>0</v>
      </c>
      <c r="D21" s="120">
        <v>0</v>
      </c>
      <c r="E21" s="120">
        <v>0</v>
      </c>
      <c r="F21" s="120">
        <v>3</v>
      </c>
      <c r="G21" s="120">
        <f>9094+6336+580</f>
        <v>16010</v>
      </c>
      <c r="H21" s="120">
        <f>2.1537+1.5842+0.15674</f>
        <v>3.8946400000000003</v>
      </c>
      <c r="I21" s="120">
        <v>16</v>
      </c>
      <c r="J21" s="120">
        <v>7.1</v>
      </c>
      <c r="K21" s="120">
        <f>0.02856+3.80838</f>
        <v>3.8369400000000002</v>
      </c>
      <c r="L21" s="120">
        <v>2</v>
      </c>
      <c r="M21" s="120">
        <v>2.7</v>
      </c>
      <c r="N21" s="120">
        <f>0.5324+0.06664</f>
        <v>0.59904</v>
      </c>
      <c r="O21" s="120">
        <v>6</v>
      </c>
      <c r="P21" s="120">
        <f>4.5+1.6+0.5</f>
        <v>6.6</v>
      </c>
      <c r="Q21" s="120">
        <f>4.65925+0.96206+0.37128</f>
        <v>5.99259</v>
      </c>
      <c r="R21" s="120">
        <v>10</v>
      </c>
      <c r="S21" s="120">
        <f>11.95+3</f>
        <v>14.95</v>
      </c>
      <c r="T21" s="120">
        <f>6.96485+0.0285+2.77714</f>
        <v>9.77049</v>
      </c>
      <c r="U21" s="120">
        <v>0</v>
      </c>
      <c r="V21" s="120">
        <v>0</v>
      </c>
      <c r="W21" s="120">
        <v>0</v>
      </c>
      <c r="X21" s="120">
        <v>5</v>
      </c>
      <c r="Y21" s="120">
        <v>6.5</v>
      </c>
      <c r="Z21" s="120">
        <v>6.93066</v>
      </c>
      <c r="AA21" s="120">
        <v>0</v>
      </c>
      <c r="AB21" s="120">
        <v>0</v>
      </c>
      <c r="AC21" s="120">
        <v>0</v>
      </c>
      <c r="AD21" s="120">
        <v>1</v>
      </c>
      <c r="AE21" s="120">
        <v>1610</v>
      </c>
      <c r="AF21" s="120">
        <v>0.4025</v>
      </c>
      <c r="AG21" s="120">
        <v>2</v>
      </c>
      <c r="AH21" s="120">
        <v>5</v>
      </c>
      <c r="AI21" s="120">
        <v>1.4886</v>
      </c>
      <c r="AJ21" s="120">
        <v>4</v>
      </c>
      <c r="AK21" s="120">
        <f>2+1.5+2.7</f>
        <v>6.2</v>
      </c>
      <c r="AL21" s="120">
        <f>0.35+1.4028+1.37138</f>
        <v>3.12418</v>
      </c>
      <c r="AM21" s="120">
        <f>1+2+1+4</f>
        <v>8</v>
      </c>
      <c r="AN21" s="120">
        <f>0.175+1.5+3+2.5</f>
        <v>7.175</v>
      </c>
      <c r="AO21" s="120">
        <f>0.48008+1.60928+1.61222+6.76575</f>
        <v>10.46733</v>
      </c>
      <c r="AP21" s="120">
        <v>15</v>
      </c>
      <c r="AQ21" s="120">
        <f>2.3+1+2+0.2+4.5+1.694+0.975</f>
        <v>12.668999999999999</v>
      </c>
      <c r="AR21" s="120">
        <f>8.6901+0.9667+1.19986+3.24974+4.50425+9.155551+1.46519</f>
        <v>29.231390999999995</v>
      </c>
      <c r="AS21" s="120">
        <v>17</v>
      </c>
      <c r="AT21" s="120">
        <f>4+0.5+7.6+3+0.5</f>
        <v>15.6</v>
      </c>
      <c r="AU21" s="120">
        <f>5.30187+0.01314+10.14832+1.8999+0.30056</f>
        <v>17.66379</v>
      </c>
      <c r="AV21" s="120">
        <v>6</v>
      </c>
      <c r="AW21" s="120">
        <f>1.1+1.5+0.5+2.25+0.5</f>
        <v>5.85</v>
      </c>
      <c r="AX21" s="120">
        <f>1.87505+1.49981+0.47385+1.3067+1.2863</f>
        <v>6.44171</v>
      </c>
      <c r="AY21" s="120"/>
      <c r="AZ21" s="120"/>
      <c r="BA21" s="120">
        <f>9.99473+0.1821+6.8978+0.1362</f>
        <v>17.210829999999998</v>
      </c>
      <c r="BB21" s="120"/>
      <c r="BC21" s="120"/>
      <c r="BD21" s="120">
        <v>3.38894</v>
      </c>
      <c r="BE21" s="121">
        <f t="shared" si="1"/>
        <v>49</v>
      </c>
      <c r="BF21" s="122"/>
      <c r="BG21" s="124">
        <f t="shared" si="0"/>
        <v>56.660079999999994</v>
      </c>
      <c r="BH21" s="122">
        <f t="shared" si="2"/>
        <v>46</v>
      </c>
      <c r="BI21" s="122"/>
      <c r="BJ21" s="124">
        <f t="shared" si="3"/>
        <v>63.783550999999996</v>
      </c>
    </row>
    <row r="22" spans="1:62" s="125" customFormat="1" ht="18">
      <c r="A22" s="118">
        <v>9</v>
      </c>
      <c r="B22" s="119" t="s">
        <v>7</v>
      </c>
      <c r="C22" s="120">
        <v>0</v>
      </c>
      <c r="D22" s="120">
        <v>0</v>
      </c>
      <c r="E22" s="120">
        <v>0</v>
      </c>
      <c r="F22" s="120">
        <v>1</v>
      </c>
      <c r="G22" s="120">
        <v>0.56</v>
      </c>
      <c r="H22" s="120">
        <v>0.19516</v>
      </c>
      <c r="I22" s="120">
        <v>0</v>
      </c>
      <c r="J22" s="120">
        <v>0</v>
      </c>
      <c r="K22" s="120">
        <v>0</v>
      </c>
      <c r="L22" s="120">
        <v>3</v>
      </c>
      <c r="M22" s="120">
        <v>29.27</v>
      </c>
      <c r="N22" s="120">
        <v>10.66021</v>
      </c>
      <c r="O22" s="120">
        <v>31</v>
      </c>
      <c r="P22" s="120">
        <v>23.38</v>
      </c>
      <c r="Q22" s="120">
        <v>25.08757</v>
      </c>
      <c r="R22" s="120">
        <v>4</v>
      </c>
      <c r="S22" s="120">
        <v>7.4</v>
      </c>
      <c r="T22" s="120">
        <v>3.94875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1</v>
      </c>
      <c r="AB22" s="120">
        <v>15</v>
      </c>
      <c r="AC22" s="120">
        <v>4.6273</v>
      </c>
      <c r="AD22" s="120">
        <v>22</v>
      </c>
      <c r="AE22" s="120">
        <v>15.2</v>
      </c>
      <c r="AF22" s="120">
        <v>5.20272</v>
      </c>
      <c r="AG22" s="120">
        <v>1</v>
      </c>
      <c r="AH22" s="120">
        <v>0</v>
      </c>
      <c r="AI22" s="120">
        <v>0.374</v>
      </c>
      <c r="AJ22" s="120">
        <v>2</v>
      </c>
      <c r="AK22" s="120">
        <v>0.2717</v>
      </c>
      <c r="AL22" s="120">
        <v>1.6065</v>
      </c>
      <c r="AM22" s="120">
        <v>1</v>
      </c>
      <c r="AN22" s="120">
        <v>0.15</v>
      </c>
      <c r="AO22" s="120">
        <v>0.39242</v>
      </c>
      <c r="AP22" s="120">
        <v>2</v>
      </c>
      <c r="AQ22" s="120">
        <v>0</v>
      </c>
      <c r="AR22" s="120">
        <v>10.78849</v>
      </c>
      <c r="AS22" s="120">
        <v>7</v>
      </c>
      <c r="AT22" s="120">
        <v>6.13</v>
      </c>
      <c r="AU22" s="120">
        <v>4.04367</v>
      </c>
      <c r="AV22" s="120">
        <v>19</v>
      </c>
      <c r="AW22" s="120">
        <v>11.113000000000001</v>
      </c>
      <c r="AX22" s="120">
        <v>18.84868</v>
      </c>
      <c r="AY22" s="120"/>
      <c r="AZ22" s="120">
        <v>0</v>
      </c>
      <c r="BA22" s="120">
        <v>0</v>
      </c>
      <c r="BB22" s="120"/>
      <c r="BC22" s="120">
        <v>0</v>
      </c>
      <c r="BD22" s="120">
        <v>0</v>
      </c>
      <c r="BE22" s="121">
        <f t="shared" si="1"/>
        <v>41</v>
      </c>
      <c r="BF22" s="122"/>
      <c r="BG22" s="124">
        <f t="shared" si="0"/>
        <v>34.52496</v>
      </c>
      <c r="BH22" s="122">
        <f t="shared" si="2"/>
        <v>53</v>
      </c>
      <c r="BI22" s="122"/>
      <c r="BJ22" s="124">
        <f t="shared" si="3"/>
        <v>51.250510000000006</v>
      </c>
    </row>
    <row r="23" spans="1:62" s="125" customFormat="1" ht="18">
      <c r="A23" s="118">
        <v>10</v>
      </c>
      <c r="B23" s="119" t="s">
        <v>0</v>
      </c>
      <c r="C23" s="120">
        <v>0</v>
      </c>
      <c r="D23" s="120">
        <v>0</v>
      </c>
      <c r="E23" s="120">
        <v>0</v>
      </c>
      <c r="F23" s="120">
        <v>2</v>
      </c>
      <c r="G23" s="120">
        <v>8529</v>
      </c>
      <c r="H23" s="120">
        <v>3.272</v>
      </c>
      <c r="I23" s="120">
        <v>0</v>
      </c>
      <c r="J23" s="120">
        <v>0</v>
      </c>
      <c r="K23" s="120">
        <v>0</v>
      </c>
      <c r="L23" s="120">
        <v>81</v>
      </c>
      <c r="M23" s="120">
        <v>28</v>
      </c>
      <c r="N23" s="120">
        <v>14.63728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2</v>
      </c>
      <c r="AE23" s="120">
        <v>3802</v>
      </c>
      <c r="AF23" s="120">
        <v>0.95804</v>
      </c>
      <c r="AG23" s="120">
        <v>0</v>
      </c>
      <c r="AH23" s="120">
        <v>0</v>
      </c>
      <c r="AI23" s="120">
        <v>0</v>
      </c>
      <c r="AJ23" s="120">
        <v>3</v>
      </c>
      <c r="AK23" s="120">
        <v>3.5</v>
      </c>
      <c r="AL23" s="120">
        <v>0.4759</v>
      </c>
      <c r="AM23" s="120">
        <v>7</v>
      </c>
      <c r="AN23" s="120">
        <v>7.37</v>
      </c>
      <c r="AO23" s="120">
        <v>5.03953</v>
      </c>
      <c r="AP23" s="120">
        <v>3</v>
      </c>
      <c r="AQ23" s="120">
        <v>4</v>
      </c>
      <c r="AR23" s="120">
        <v>2.25405</v>
      </c>
      <c r="AS23" s="120">
        <v>54</v>
      </c>
      <c r="AT23" s="120">
        <v>78</v>
      </c>
      <c r="AU23" s="120">
        <v>61.97539</v>
      </c>
      <c r="AV23" s="120">
        <v>74</v>
      </c>
      <c r="AW23" s="120">
        <v>101</v>
      </c>
      <c r="AX23" s="120">
        <v>79.33359</v>
      </c>
      <c r="AY23" s="120"/>
      <c r="AZ23" s="120">
        <v>0</v>
      </c>
      <c r="BA23" s="120">
        <v>0</v>
      </c>
      <c r="BB23" s="120"/>
      <c r="BC23" s="120">
        <v>0</v>
      </c>
      <c r="BD23" s="120">
        <v>0</v>
      </c>
      <c r="BE23" s="121">
        <f t="shared" si="1"/>
        <v>61</v>
      </c>
      <c r="BF23" s="122"/>
      <c r="BG23" s="124">
        <f t="shared" si="0"/>
        <v>67.01492</v>
      </c>
      <c r="BH23" s="122">
        <f t="shared" si="2"/>
        <v>165</v>
      </c>
      <c r="BI23" s="122"/>
      <c r="BJ23" s="124">
        <f t="shared" si="3"/>
        <v>100.93086</v>
      </c>
    </row>
    <row r="24" spans="1:62" s="125" customFormat="1" ht="18">
      <c r="A24" s="118">
        <v>11</v>
      </c>
      <c r="B24" s="119" t="s">
        <v>8</v>
      </c>
      <c r="C24" s="120">
        <v>1</v>
      </c>
      <c r="D24" s="120"/>
      <c r="E24" s="120">
        <v>0.6412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8</v>
      </c>
      <c r="M24" s="120"/>
      <c r="N24" s="120">
        <v>7.89795</v>
      </c>
      <c r="O24" s="120">
        <v>30</v>
      </c>
      <c r="P24" s="120">
        <v>51</v>
      </c>
      <c r="Q24" s="120">
        <v>22.79856</v>
      </c>
      <c r="R24" s="120">
        <v>5</v>
      </c>
      <c r="S24" s="120">
        <v>10</v>
      </c>
      <c r="T24" s="120">
        <v>5.1511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11</v>
      </c>
      <c r="AN24" s="120">
        <v>6.373</v>
      </c>
      <c r="AO24" s="120">
        <v>6.44597</v>
      </c>
      <c r="AP24" s="120">
        <v>0</v>
      </c>
      <c r="AQ24" s="120">
        <v>0</v>
      </c>
      <c r="AR24" s="120">
        <v>0</v>
      </c>
      <c r="AS24" s="120">
        <v>42</v>
      </c>
      <c r="AT24" s="120">
        <v>74</v>
      </c>
      <c r="AU24" s="120">
        <v>39.07023</v>
      </c>
      <c r="AV24" s="120">
        <v>8</v>
      </c>
      <c r="AW24" s="120">
        <v>7.5</v>
      </c>
      <c r="AX24" s="120">
        <v>20.63382</v>
      </c>
      <c r="AY24" s="120"/>
      <c r="AZ24" s="120">
        <v>0.8</v>
      </c>
      <c r="BA24" s="120">
        <v>0.10676</v>
      </c>
      <c r="BB24" s="120"/>
      <c r="BC24" s="120">
        <v>0.85</v>
      </c>
      <c r="BD24" s="120">
        <v>0.11164</v>
      </c>
      <c r="BE24" s="121">
        <f t="shared" si="1"/>
        <v>84</v>
      </c>
      <c r="BF24" s="122"/>
      <c r="BG24" s="124">
        <f t="shared" si="0"/>
        <v>69.06272</v>
      </c>
      <c r="BH24" s="122">
        <f t="shared" si="2"/>
        <v>21</v>
      </c>
      <c r="BI24" s="122"/>
      <c r="BJ24" s="124">
        <f t="shared" si="3"/>
        <v>33.79451</v>
      </c>
    </row>
    <row r="25" spans="1:62" s="125" customFormat="1" ht="18">
      <c r="A25" s="118">
        <v>12</v>
      </c>
      <c r="B25" s="119" t="s">
        <v>4</v>
      </c>
      <c r="C25" s="120">
        <v>4</v>
      </c>
      <c r="D25" s="120">
        <v>7087</v>
      </c>
      <c r="E25" s="120">
        <v>3.78646</v>
      </c>
      <c r="F25" s="120">
        <v>2</v>
      </c>
      <c r="G25" s="120" t="s">
        <v>86</v>
      </c>
      <c r="H25" s="120">
        <v>0.58235</v>
      </c>
      <c r="I25" s="120">
        <v>2</v>
      </c>
      <c r="J25" s="120">
        <v>2</v>
      </c>
      <c r="K25" s="120">
        <v>0.12271</v>
      </c>
      <c r="L25" s="120">
        <v>2</v>
      </c>
      <c r="M25" s="120">
        <v>219.75</v>
      </c>
      <c r="N25" s="120">
        <v>3.3349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1</v>
      </c>
      <c r="Y25" s="120">
        <v>3</v>
      </c>
      <c r="Z25" s="120">
        <v>5.66929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8</v>
      </c>
      <c r="AH25" s="120">
        <v>7</v>
      </c>
      <c r="AI25" s="120">
        <v>4.95577</v>
      </c>
      <c r="AJ25" s="120">
        <v>2</v>
      </c>
      <c r="AK25" s="120">
        <v>4</v>
      </c>
      <c r="AL25" s="120">
        <v>1.35408</v>
      </c>
      <c r="AM25" s="120">
        <v>14</v>
      </c>
      <c r="AN25" s="120">
        <v>23</v>
      </c>
      <c r="AO25" s="120">
        <v>22.5532</v>
      </c>
      <c r="AP25" s="120">
        <v>0</v>
      </c>
      <c r="AQ25" s="120">
        <v>0</v>
      </c>
      <c r="AR25" s="120">
        <v>0</v>
      </c>
      <c r="AS25" s="120">
        <v>52</v>
      </c>
      <c r="AT25" s="120">
        <v>60.184</v>
      </c>
      <c r="AU25" s="120">
        <v>50.19949</v>
      </c>
      <c r="AV25" s="120">
        <v>36</v>
      </c>
      <c r="AW25" s="120">
        <v>37.35</v>
      </c>
      <c r="AX25" s="120">
        <v>35.43683</v>
      </c>
      <c r="AY25" s="120"/>
      <c r="AZ25" s="120">
        <v>0</v>
      </c>
      <c r="BA25" s="120">
        <v>0</v>
      </c>
      <c r="BB25" s="120"/>
      <c r="BC25" s="120">
        <v>0</v>
      </c>
      <c r="BD25" s="120">
        <v>0</v>
      </c>
      <c r="BE25" s="121">
        <f>SUM(C25,I25,O25,U25,AA25,AG25,AM25,AS25,AY25)</f>
        <v>80</v>
      </c>
      <c r="BF25" s="122"/>
      <c r="BG25" s="124">
        <f t="shared" si="0"/>
        <v>81.61762999999999</v>
      </c>
      <c r="BH25" s="122">
        <f t="shared" si="2"/>
        <v>43</v>
      </c>
      <c r="BI25" s="122"/>
      <c r="BJ25" s="124">
        <f t="shared" si="3"/>
        <v>46.377449999999996</v>
      </c>
    </row>
    <row r="26" spans="1:62" s="125" customFormat="1" ht="18">
      <c r="A26" s="118">
        <v>13</v>
      </c>
      <c r="B26" s="119" t="s">
        <v>3</v>
      </c>
      <c r="C26" s="120">
        <v>3</v>
      </c>
      <c r="D26" s="120">
        <v>2925</v>
      </c>
      <c r="E26" s="120">
        <v>1.5538</v>
      </c>
      <c r="F26" s="120">
        <v>9</v>
      </c>
      <c r="G26" s="120">
        <v>14372</v>
      </c>
      <c r="H26" s="120">
        <v>5.04445</v>
      </c>
      <c r="I26" s="120">
        <v>10</v>
      </c>
      <c r="J26" s="120">
        <v>10</v>
      </c>
      <c r="K26" s="120">
        <v>8.19466</v>
      </c>
      <c r="L26" s="120">
        <v>1</v>
      </c>
      <c r="M26" s="120">
        <v>0</v>
      </c>
      <c r="N26" s="120">
        <v>3.64928</v>
      </c>
      <c r="O26" s="120">
        <v>1</v>
      </c>
      <c r="P26" s="120">
        <v>1.5</v>
      </c>
      <c r="Q26" s="120">
        <v>0.40758</v>
      </c>
      <c r="R26" s="120">
        <v>2</v>
      </c>
      <c r="S26" s="120">
        <v>1.3</v>
      </c>
      <c r="T26" s="120">
        <v>8.4937</v>
      </c>
      <c r="U26" s="120">
        <v>5</v>
      </c>
      <c r="V26" s="120">
        <v>0</v>
      </c>
      <c r="W26" s="120">
        <v>1.3433</v>
      </c>
      <c r="X26" s="120">
        <v>0</v>
      </c>
      <c r="Y26" s="120">
        <v>0</v>
      </c>
      <c r="Z26" s="120">
        <v>0.65854</v>
      </c>
      <c r="AA26" s="120">
        <v>7</v>
      </c>
      <c r="AB26" s="120">
        <v>0</v>
      </c>
      <c r="AC26" s="120">
        <v>7.46696</v>
      </c>
      <c r="AD26" s="120">
        <v>4</v>
      </c>
      <c r="AE26" s="120">
        <v>0</v>
      </c>
      <c r="AF26" s="120">
        <v>1.22325</v>
      </c>
      <c r="AG26" s="120">
        <v>7</v>
      </c>
      <c r="AH26" s="120">
        <v>0</v>
      </c>
      <c r="AI26" s="120">
        <v>1.84417</v>
      </c>
      <c r="AJ26" s="120">
        <v>10</v>
      </c>
      <c r="AK26" s="120">
        <v>0</v>
      </c>
      <c r="AL26" s="120">
        <v>23.59716</v>
      </c>
      <c r="AM26" s="120">
        <v>4</v>
      </c>
      <c r="AN26" s="120">
        <v>11.38</v>
      </c>
      <c r="AO26" s="120">
        <v>8.41936</v>
      </c>
      <c r="AP26" s="120">
        <v>8</v>
      </c>
      <c r="AQ26" s="120">
        <v>0</v>
      </c>
      <c r="AR26" s="120">
        <v>3.17472</v>
      </c>
      <c r="AS26" s="120">
        <v>41</v>
      </c>
      <c r="AT26" s="120">
        <v>0</v>
      </c>
      <c r="AU26" s="120">
        <v>32.06258</v>
      </c>
      <c r="AV26" s="120">
        <v>22</v>
      </c>
      <c r="AW26" s="120">
        <v>0</v>
      </c>
      <c r="AX26" s="120">
        <v>23.47547</v>
      </c>
      <c r="AY26" s="120"/>
      <c r="AZ26" s="120">
        <v>0</v>
      </c>
      <c r="BA26" s="120">
        <v>0</v>
      </c>
      <c r="BB26" s="120"/>
      <c r="BC26" s="120">
        <v>0</v>
      </c>
      <c r="BD26" s="120">
        <v>0</v>
      </c>
      <c r="BE26" s="121">
        <f t="shared" si="1"/>
        <v>78</v>
      </c>
      <c r="BF26" s="122"/>
      <c r="BG26" s="124">
        <f t="shared" si="0"/>
        <v>61.29241</v>
      </c>
      <c r="BH26" s="122">
        <f t="shared" si="2"/>
        <v>56</v>
      </c>
      <c r="BI26" s="122"/>
      <c r="BJ26" s="124">
        <f t="shared" si="3"/>
        <v>69.31657</v>
      </c>
    </row>
    <row r="27" spans="1:62" ht="15">
      <c r="A27" s="91"/>
      <c r="B27" s="92" t="s">
        <v>14</v>
      </c>
      <c r="C27" s="93">
        <f>SUM(C14:C26)</f>
        <v>76</v>
      </c>
      <c r="D27" s="93">
        <f aca="true" t="shared" si="4" ref="D27:BJ27">SUM(D14:D26)</f>
        <v>82167.525</v>
      </c>
      <c r="E27" s="93">
        <f t="shared" si="4"/>
        <v>39.781009999999995</v>
      </c>
      <c r="F27" s="93">
        <f t="shared" si="4"/>
        <v>76</v>
      </c>
      <c r="G27" s="93">
        <f t="shared" si="4"/>
        <v>120247.72</v>
      </c>
      <c r="H27" s="93">
        <f t="shared" si="4"/>
        <v>39.008329999999994</v>
      </c>
      <c r="I27" s="93">
        <f t="shared" si="4"/>
        <v>45</v>
      </c>
      <c r="J27" s="93">
        <f t="shared" si="4"/>
        <v>25.3</v>
      </c>
      <c r="K27" s="93">
        <f t="shared" si="4"/>
        <v>20.434730000000002</v>
      </c>
      <c r="L27" s="93">
        <f t="shared" si="4"/>
        <v>171</v>
      </c>
      <c r="M27" s="93">
        <f t="shared" si="4"/>
        <v>420.74</v>
      </c>
      <c r="N27" s="93">
        <f t="shared" si="4"/>
        <v>62.32816999999999</v>
      </c>
      <c r="O27" s="93">
        <f t="shared" si="4"/>
        <v>83</v>
      </c>
      <c r="P27" s="93">
        <f t="shared" si="4"/>
        <v>100.50999999999999</v>
      </c>
      <c r="Q27" s="93">
        <f t="shared" si="4"/>
        <v>65.95621</v>
      </c>
      <c r="R27" s="93">
        <f t="shared" si="4"/>
        <v>45</v>
      </c>
      <c r="S27" s="93">
        <f t="shared" si="4"/>
        <v>48.22</v>
      </c>
      <c r="T27" s="93">
        <f t="shared" si="4"/>
        <v>36.32218</v>
      </c>
      <c r="U27" s="93">
        <f t="shared" si="4"/>
        <v>14</v>
      </c>
      <c r="V27" s="93">
        <f t="shared" si="4"/>
        <v>37.239999999999995</v>
      </c>
      <c r="W27" s="93">
        <f t="shared" si="4"/>
        <v>7.633220000000001</v>
      </c>
      <c r="X27" s="93">
        <f t="shared" si="4"/>
        <v>27</v>
      </c>
      <c r="Y27" s="93">
        <f t="shared" si="4"/>
        <v>53.1</v>
      </c>
      <c r="Z27" s="93">
        <f t="shared" si="4"/>
        <v>23.20685</v>
      </c>
      <c r="AA27" s="93">
        <f t="shared" si="4"/>
        <v>21</v>
      </c>
      <c r="AB27" s="93">
        <f t="shared" si="4"/>
        <v>15382.82</v>
      </c>
      <c r="AC27" s="93">
        <f t="shared" si="4"/>
        <v>24.889920000000004</v>
      </c>
      <c r="AD27" s="93">
        <f t="shared" si="4"/>
        <v>42</v>
      </c>
      <c r="AE27" s="93">
        <f t="shared" si="4"/>
        <v>17512.120000000003</v>
      </c>
      <c r="AF27" s="93">
        <f t="shared" si="4"/>
        <v>15.102120000000001</v>
      </c>
      <c r="AG27" s="93">
        <f t="shared" si="4"/>
        <v>67</v>
      </c>
      <c r="AH27" s="93">
        <f t="shared" si="4"/>
        <v>11693.751499999998</v>
      </c>
      <c r="AI27" s="93">
        <f t="shared" si="4"/>
        <v>134.62589</v>
      </c>
      <c r="AJ27" s="93">
        <f t="shared" si="4"/>
        <v>56</v>
      </c>
      <c r="AK27" s="93">
        <f t="shared" si="4"/>
        <v>1831.8897</v>
      </c>
      <c r="AL27" s="93">
        <f t="shared" si="4"/>
        <v>36.5185</v>
      </c>
      <c r="AM27" s="93">
        <f t="shared" si="4"/>
        <v>119</v>
      </c>
      <c r="AN27" s="93">
        <f t="shared" si="4"/>
        <v>268.6305</v>
      </c>
      <c r="AO27" s="93">
        <f t="shared" si="4"/>
        <v>151.02402</v>
      </c>
      <c r="AP27" s="93">
        <f t="shared" si="4"/>
        <v>141</v>
      </c>
      <c r="AQ27" s="93">
        <f t="shared" si="4"/>
        <v>94.0085</v>
      </c>
      <c r="AR27" s="93">
        <f t="shared" si="4"/>
        <v>132.528941</v>
      </c>
      <c r="AS27" s="93">
        <f t="shared" si="4"/>
        <v>498</v>
      </c>
      <c r="AT27" s="93">
        <f t="shared" si="4"/>
        <v>605.443</v>
      </c>
      <c r="AU27" s="93">
        <f t="shared" si="4"/>
        <v>453.270260227</v>
      </c>
      <c r="AV27" s="93">
        <f t="shared" si="4"/>
        <v>377</v>
      </c>
      <c r="AW27" s="93">
        <f t="shared" si="4"/>
        <v>343.567</v>
      </c>
      <c r="AX27" s="93">
        <f t="shared" si="4"/>
        <v>379.96119654230006</v>
      </c>
      <c r="AY27" s="93">
        <f t="shared" si="4"/>
        <v>0</v>
      </c>
      <c r="AZ27" s="93">
        <f t="shared" si="4"/>
        <v>307166.33</v>
      </c>
      <c r="BA27" s="93">
        <f t="shared" si="4"/>
        <v>55.92892</v>
      </c>
      <c r="BB27" s="93">
        <f t="shared" si="4"/>
        <v>0</v>
      </c>
      <c r="BC27" s="93">
        <f t="shared" si="4"/>
        <v>76175.85</v>
      </c>
      <c r="BD27" s="93">
        <f t="shared" si="4"/>
        <v>29.262050000000002</v>
      </c>
      <c r="BE27" s="94">
        <f>SUM(BE14:BE26)</f>
        <v>941</v>
      </c>
      <c r="BF27" s="93">
        <f t="shared" si="4"/>
        <v>0</v>
      </c>
      <c r="BG27" s="93">
        <f t="shared" si="4"/>
        <v>953.5441802269999</v>
      </c>
      <c r="BH27" s="94">
        <f>SUM(BH14:BH26)</f>
        <v>935</v>
      </c>
      <c r="BI27" s="93">
        <f t="shared" si="4"/>
        <v>0</v>
      </c>
      <c r="BJ27" s="93">
        <f t="shared" si="4"/>
        <v>754.2383375422999</v>
      </c>
    </row>
    <row r="28" spans="1:60" ht="15">
      <c r="A28" s="35"/>
      <c r="B28" s="36"/>
      <c r="BE28" s="54"/>
      <c r="BH28" s="54"/>
    </row>
    <row r="30" spans="29:32" ht="15">
      <c r="AC30" s="1">
        <f>W27+AC27</f>
        <v>32.523140000000005</v>
      </c>
      <c r="AF30" s="1">
        <f>Z27+AF27</f>
        <v>38.30897</v>
      </c>
    </row>
    <row r="32" spans="57:60" ht="15">
      <c r="BE32" s="54">
        <v>1584</v>
      </c>
      <c r="BH32" s="54">
        <v>1224</v>
      </c>
    </row>
    <row r="33" spans="57:60" ht="15">
      <c r="BE33" s="54">
        <f>BE32-BE27</f>
        <v>643</v>
      </c>
      <c r="BH33" s="54">
        <f>BH32-BH27</f>
        <v>289</v>
      </c>
    </row>
  </sheetData>
  <mergeCells count="91"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A2:T2"/>
    <mergeCell ref="A4:T4"/>
    <mergeCell ref="A6:T6"/>
    <mergeCell ref="C9:H9"/>
    <mergeCell ref="U12:V12"/>
    <mergeCell ref="X12:Y12"/>
    <mergeCell ref="X11:Z11"/>
    <mergeCell ref="Z12:Z13"/>
    <mergeCell ref="U10:Z10"/>
    <mergeCell ref="I9:N9"/>
    <mergeCell ref="O9:T9"/>
    <mergeCell ref="U9:Z9"/>
    <mergeCell ref="I10:N10"/>
    <mergeCell ref="AA12:AB12"/>
    <mergeCell ref="AD12:AE12"/>
    <mergeCell ref="AC12:AC13"/>
    <mergeCell ref="AF12:AF13"/>
    <mergeCell ref="AA9:AF9"/>
    <mergeCell ref="AA10:AF10"/>
    <mergeCell ref="AG11:AI11"/>
    <mergeCell ref="AJ11:AL11"/>
    <mergeCell ref="AG9:AL9"/>
    <mergeCell ref="AA11:AC11"/>
    <mergeCell ref="AD11:AF11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M12:AN12"/>
    <mergeCell ref="AP12:AQ12"/>
    <mergeCell ref="AO12:AO13"/>
    <mergeCell ref="AR12:AR13"/>
    <mergeCell ref="AM10:AR10"/>
    <mergeCell ref="AS10:AX10"/>
    <mergeCell ref="AS11:AU11"/>
    <mergeCell ref="AV11:AX11"/>
    <mergeCell ref="AM11:AO11"/>
    <mergeCell ref="AP11:AR11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BE10:BJ10"/>
    <mergeCell ref="BE11:BG11"/>
    <mergeCell ref="BH11:BJ11"/>
    <mergeCell ref="BE12:BF12"/>
    <mergeCell ref="BH12:BI12"/>
    <mergeCell ref="BG12:BG13"/>
    <mergeCell ref="BJ12:BJ13"/>
    <mergeCell ref="U2:AL2"/>
    <mergeCell ref="U4:AL4"/>
    <mergeCell ref="U6:AL6"/>
    <mergeCell ref="AM2:BJ2"/>
    <mergeCell ref="AM4:BJ4"/>
    <mergeCell ref="AM6:BJ6"/>
    <mergeCell ref="AS9:AX9"/>
    <mergeCell ref="AY9:BD9"/>
    <mergeCell ref="BE9:BJ9"/>
    <mergeCell ref="AM9:AR9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NREGS-1</cp:lastModifiedBy>
  <cp:lastPrinted>2007-08-06T10:22:21Z</cp:lastPrinted>
  <dcterms:created xsi:type="dcterms:W3CDTF">2006-05-18T07:00:18Z</dcterms:created>
  <dcterms:modified xsi:type="dcterms:W3CDTF">2007-08-17T13:37:01Z</dcterms:modified>
  <cp:category/>
  <cp:version/>
  <cp:contentType/>
  <cp:contentStatus/>
</cp:coreProperties>
</file>